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K:\MARKET DEVELOPMENT\35 - Green markets\Guarantees of Origin\GO piacelemzés\"/>
    </mc:Choice>
  </mc:AlternateContent>
  <xr:revisionPtr revIDLastSave="0" documentId="13_ncr:1_{9E6D9995-01B0-4D5D-BF0A-C7DBCABE570D}" xr6:coauthVersionLast="47" xr6:coauthVersionMax="47" xr10:uidLastSave="{00000000-0000-0000-0000-000000000000}"/>
  <bookViews>
    <workbookView xWindow="-109" yWindow="-109" windowWidth="26301" windowHeight="14305" xr2:uid="{02983F08-955B-4AD6-8153-58704D6BCA30}"/>
  </bookViews>
  <sheets>
    <sheet name="Calculator" sheetId="1" r:id="rId1"/>
    <sheet name="FiT production volumes" sheetId="8" r:id="rId2"/>
    <sheet name="Hungarian capacity factors" sheetId="9" r:id="rId3"/>
    <sheet name="Misc" sheetId="2" r:id="rId4"/>
  </sheets>
  <externalReferences>
    <externalReference r:id="rId5"/>
  </externalReferences>
  <definedNames>
    <definedName name="page\x2dtotal">[1]KAT_KE_elszamolas_2!#REF!</definedName>
    <definedName name="page\x2dtotal\x2dmaster0">[1]KAT_KE_elszamolas_2!#REF!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9" i="1" l="1"/>
  <c r="I16" i="1"/>
  <c r="C6" i="1"/>
  <c r="C5" i="1"/>
  <c r="J14" i="1"/>
  <c r="I15" i="9" l="1"/>
  <c r="H15" i="9"/>
  <c r="F15" i="9"/>
  <c r="E15" i="9"/>
  <c r="D15" i="9"/>
  <c r="C15" i="9"/>
  <c r="B15" i="9"/>
  <c r="G15" i="9"/>
  <c r="B28" i="8"/>
  <c r="B27" i="8"/>
  <c r="B26" i="8"/>
  <c r="B25" i="8"/>
  <c r="B24" i="8"/>
  <c r="B23" i="8"/>
  <c r="B22" i="8"/>
  <c r="B21" i="8"/>
  <c r="B20" i="8"/>
  <c r="B19" i="8"/>
  <c r="B18" i="8"/>
  <c r="B17" i="8"/>
  <c r="B16" i="8"/>
  <c r="B15" i="8"/>
  <c r="B14" i="8"/>
  <c r="B13" i="8"/>
  <c r="B12" i="8"/>
  <c r="B11" i="8"/>
  <c r="B10" i="8"/>
  <c r="B9" i="8"/>
  <c r="B8" i="8"/>
  <c r="B7" i="8"/>
  <c r="B6" i="8"/>
  <c r="B5" i="8"/>
  <c r="B4" i="8"/>
  <c r="B3" i="8"/>
  <c r="M17" i="1" l="1"/>
  <c r="M18" i="1" s="1"/>
  <c r="B13" i="9"/>
  <c r="I13" i="9"/>
  <c r="B3" i="9"/>
  <c r="C3" i="9"/>
  <c r="C8" i="9"/>
  <c r="C11" i="9"/>
  <c r="D3" i="9"/>
  <c r="D7" i="9"/>
  <c r="D11" i="9"/>
  <c r="D2" i="9"/>
  <c r="E3" i="9"/>
  <c r="E4" i="9"/>
  <c r="E5" i="9"/>
  <c r="E6" i="9"/>
  <c r="E7" i="9"/>
  <c r="E8" i="9"/>
  <c r="E9" i="9"/>
  <c r="E10" i="9"/>
  <c r="E11" i="9"/>
  <c r="E12" i="9"/>
  <c r="E13" i="9"/>
  <c r="B7" i="9"/>
  <c r="C7" i="9"/>
  <c r="C13" i="9"/>
  <c r="D4" i="9"/>
  <c r="D10" i="9"/>
  <c r="F4" i="9"/>
  <c r="F9" i="9"/>
  <c r="F10" i="9"/>
  <c r="F11" i="9"/>
  <c r="F12" i="9"/>
  <c r="F13" i="9"/>
  <c r="B6" i="9"/>
  <c r="B2" i="9"/>
  <c r="C6" i="9"/>
  <c r="C10" i="9"/>
  <c r="D5" i="9"/>
  <c r="D9" i="9"/>
  <c r="D12" i="9"/>
  <c r="E2" i="9"/>
  <c r="F8" i="9"/>
  <c r="F2" i="9"/>
  <c r="G3" i="9"/>
  <c r="G4" i="9"/>
  <c r="G5" i="9"/>
  <c r="G6" i="9"/>
  <c r="G7" i="9"/>
  <c r="G8" i="9"/>
  <c r="G9" i="9"/>
  <c r="G10" i="9"/>
  <c r="G11" i="9"/>
  <c r="G12" i="9"/>
  <c r="G13" i="9"/>
  <c r="B5" i="9"/>
  <c r="C4" i="9"/>
  <c r="C9" i="9"/>
  <c r="C12" i="9"/>
  <c r="D6" i="9"/>
  <c r="F3" i="9"/>
  <c r="F6" i="9"/>
  <c r="H2" i="9"/>
  <c r="H3" i="9"/>
  <c r="H4" i="9"/>
  <c r="H5" i="9"/>
  <c r="H6" i="9"/>
  <c r="H7" i="9"/>
  <c r="H8" i="9"/>
  <c r="H9" i="9"/>
  <c r="H10" i="9"/>
  <c r="H11" i="9"/>
  <c r="H12" i="9"/>
  <c r="H13" i="9"/>
  <c r="B4" i="9"/>
  <c r="C5" i="9"/>
  <c r="C2" i="9"/>
  <c r="D8" i="9"/>
  <c r="D13" i="9"/>
  <c r="F5" i="9"/>
  <c r="F7" i="9"/>
  <c r="I2" i="9"/>
  <c r="I3" i="9"/>
  <c r="I4" i="9"/>
  <c r="I5" i="9"/>
  <c r="I6" i="9"/>
  <c r="I7" i="9"/>
  <c r="I8" i="9"/>
  <c r="I9" i="9"/>
  <c r="I10" i="9"/>
  <c r="I11" i="9"/>
  <c r="I12" i="9"/>
  <c r="G2" i="9"/>
  <c r="B8" i="9"/>
  <c r="B9" i="9"/>
  <c r="B10" i="9"/>
  <c r="B11" i="9"/>
  <c r="B12" i="9"/>
  <c r="H11" i="1"/>
  <c r="M20" i="1" l="1"/>
  <c r="I17" i="1"/>
  <c r="I18" i="1" s="1"/>
  <c r="I19" i="1" l="1"/>
  <c r="I20" i="1" s="1"/>
</calcChain>
</file>

<file path=xl/sharedStrings.xml><?xml version="1.0" encoding="utf-8"?>
<sst xmlns="http://schemas.openxmlformats.org/spreadsheetml/2006/main" count="98" uniqueCount="64">
  <si>
    <t>EUR</t>
  </si>
  <si>
    <t>Technology</t>
  </si>
  <si>
    <t>Biogas</t>
  </si>
  <si>
    <t>Geothermal</t>
  </si>
  <si>
    <t>Waste</t>
  </si>
  <si>
    <t>Solar</t>
  </si>
  <si>
    <t>Wind</t>
  </si>
  <si>
    <t>Hydro</t>
  </si>
  <si>
    <t>Side</t>
  </si>
  <si>
    <t>Buy</t>
  </si>
  <si>
    <t>Sell</t>
  </si>
  <si>
    <t>Hungary</t>
  </si>
  <si>
    <t>Biomass</t>
  </si>
  <si>
    <t>Landfill gas</t>
  </si>
  <si>
    <t>Installed capacity</t>
  </si>
  <si>
    <t>Month</t>
  </si>
  <si>
    <t>Yearly</t>
  </si>
  <si>
    <t>Monthly</t>
  </si>
  <si>
    <t>MWh</t>
  </si>
  <si>
    <t>EUR/MWh</t>
  </si>
  <si>
    <t>EUR/quarter</t>
  </si>
  <si>
    <t>Price</t>
  </si>
  <si>
    <t>Price suggestion</t>
  </si>
  <si>
    <t>Production month</t>
  </si>
  <si>
    <t>Yearly GO quantity</t>
  </si>
  <si>
    <t>Yearly GO value</t>
  </si>
  <si>
    <t>HUPX GO Fee Schedule</t>
  </si>
  <si>
    <t>Instruction</t>
  </si>
  <si>
    <t>Choosable field</t>
  </si>
  <si>
    <t>Outside of Hungary</t>
  </si>
  <si>
    <t>Calculation per Auction</t>
  </si>
  <si>
    <t>Auction quantity</t>
  </si>
  <si>
    <t>Auction value</t>
  </si>
  <si>
    <t>Value with fees included</t>
  </si>
  <si>
    <t>3. Insert Price, based on price suggestions of recent HU, HR and FR GO auctions.</t>
  </si>
  <si>
    <t>2. Insert production or capacity data based on selection.</t>
  </si>
  <si>
    <t>Calculation per calendar year</t>
  </si>
  <si>
    <t>1. Select Side, Country, Technology and Production month.</t>
  </si>
  <si>
    <t>Estimations from Jul-2022.</t>
  </si>
  <si>
    <t>Source</t>
  </si>
  <si>
    <t xml:space="preserve"> </t>
  </si>
  <si>
    <t>From/to</t>
  </si>
  <si>
    <t>Disclaimer: HUPX GO calculator Excel sheet is solely for information purposes, which contains analyst opinions and does not necessarily represent the official views of HUPX. The present Excel sheet does not count as financial advice.</t>
  </si>
  <si>
    <t>Installed capacity / Planned installed capacity based on capacity forecast of MAVIR (MW)</t>
  </si>
  <si>
    <t>Issued GOs / Planned issuance based on production forecast of MAVIR (MWh)</t>
  </si>
  <si>
    <t>SUM</t>
  </si>
  <si>
    <t>HUF/MWh</t>
  </si>
  <si>
    <t>EUR/HUF</t>
  </si>
  <si>
    <t>MEKH GO Fee Schedule</t>
  </si>
  <si>
    <t>HUF/year</t>
  </si>
  <si>
    <t>Account management fee</t>
  </si>
  <si>
    <t>Fee for issuance of GO</t>
  </si>
  <si>
    <t>EUR/year</t>
  </si>
  <si>
    <t>non-AIB price</t>
  </si>
  <si>
    <t>HUPX GO AIB index</t>
  </si>
  <si>
    <t>https://hupx.hu/hu/go-piac/piaci-adatok</t>
  </si>
  <si>
    <t>Account management fee (1)</t>
  </si>
  <si>
    <t>Fee for issuance of GO (2)</t>
  </si>
  <si>
    <t>Membership fee (3)</t>
  </si>
  <si>
    <t>Transaction fee (4)</t>
  </si>
  <si>
    <t>Export fee (5)</t>
  </si>
  <si>
    <t>Import fee (6)</t>
  </si>
  <si>
    <t>Transaction fees (4+5+6)</t>
  </si>
  <si>
    <t>Yearly fees (1+2+3+4+5+6)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</si>
</sst>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yyyy"/>
    <numFmt numFmtId="165" formatCode="[$-409]mmm\-yy"/>
    <numFmt numFmtId="167" formatCode="0.000"/>
    <numFmt numFmtId="168" formatCode="0.0"/>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u/>
      <sz val="11"/>
      <color theme="10"/>
      <name val="Calibri"/>
      <family val="2"/>
      <charset val="238"/>
      <scheme val="minor"/>
    </font>
    <font>
      <i/>
      <sz val="11"/>
      <color theme="1"/>
      <name val="Calibri"/>
      <family val="2"/>
      <charset val="238"/>
      <scheme val="minor"/>
    </font>
    <font>
      <u/>
      <sz val="11"/>
      <color theme="10"/>
      <name val="Calibri"/>
      <family val="2"/>
      <scheme val="minor"/>
    </font>
    <font>
      <sz val="10"/>
      <name val="Arial"/>
      <family val="2"/>
      <charset val="238"/>
    </font>
    <font>
      <b/>
      <sz val="10"/>
      <color rgb="FFFFFFFF"/>
      <name val="Arial"/>
      <family val="2"/>
      <charset val="238"/>
    </font>
    <font>
      <i/>
      <sz val="9"/>
      <color theme="1"/>
      <name val="Calibri"/>
      <family val="2"/>
      <charset val="238"/>
      <scheme val="minor"/>
    </font>
  </fonts>
  <fills count="5">
    <fill>
      <patternFill patternType="none"/>
    </fill>
    <fill>
      <patternFill patternType="gray125"/>
    </fill>
    <fill>
      <patternFill patternType="solid">
        <fgColor rgb="FF4A8E1E"/>
        <bgColor rgb="FF6F97A3"/>
      </patternFill>
    </fill>
    <fill>
      <patternFill patternType="solid">
        <fgColor theme="0" tint="-0.14999847407452621"/>
        <bgColor indexed="64"/>
      </patternFill>
    </fill>
    <fill>
      <patternFill patternType="solid">
        <fgColor rgb="FF0091AE"/>
        <bgColor rgb="FF6F97A3"/>
      </patternFill>
    </fill>
  </fills>
  <borders count="16">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1" fillId="0" borderId="0"/>
    <xf numFmtId="0" fontId="3" fillId="0" borderId="0"/>
    <xf numFmtId="0" fontId="4" fillId="0" borderId="0" applyNumberFormat="0" applyFill="0" applyBorder="0" applyAlignment="0" applyProtection="0"/>
    <xf numFmtId="0" fontId="1" fillId="0" borderId="0"/>
    <xf numFmtId="0" fontId="6" fillId="0" borderId="0" applyNumberFormat="0" applyFill="0" applyBorder="0" applyAlignment="0" applyProtection="0"/>
    <xf numFmtId="0" fontId="7" fillId="0" borderId="0"/>
  </cellStyleXfs>
  <cellXfs count="51">
    <xf numFmtId="0" fontId="0" fillId="0" borderId="0" xfId="0"/>
    <xf numFmtId="0" fontId="0" fillId="0" borderId="2" xfId="0" applyBorder="1" applyAlignment="1">
      <alignment horizontal="center"/>
    </xf>
    <xf numFmtId="0" fontId="0" fillId="0" borderId="3" xfId="0" applyBorder="1" applyAlignment="1">
      <alignment horizontal="center"/>
    </xf>
    <xf numFmtId="14" fontId="0" fillId="0" borderId="0" xfId="0" applyNumberFormat="1"/>
    <xf numFmtId="0" fontId="2" fillId="0" borderId="0" xfId="4" applyFont="1"/>
    <xf numFmtId="0" fontId="3" fillId="0" borderId="0" xfId="2"/>
    <xf numFmtId="0" fontId="5" fillId="0" borderId="0" xfId="2" applyFont="1"/>
    <xf numFmtId="164" fontId="1" fillId="0" borderId="0" xfId="4" applyNumberFormat="1"/>
    <xf numFmtId="3" fontId="1" fillId="0" borderId="0" xfId="4" applyNumberFormat="1"/>
    <xf numFmtId="0" fontId="2" fillId="0" borderId="0" xfId="0" applyFont="1"/>
    <xf numFmtId="4" fontId="3" fillId="0" borderId="0" xfId="2" applyNumberFormat="1"/>
    <xf numFmtId="4" fontId="1" fillId="0" borderId="0" xfId="4" applyNumberFormat="1"/>
    <xf numFmtId="1" fontId="1" fillId="0" borderId="0" xfId="4" applyNumberFormat="1"/>
    <xf numFmtId="1" fontId="0" fillId="0" borderId="0" xfId="0" applyNumberFormat="1"/>
    <xf numFmtId="0" fontId="0" fillId="0" borderId="6" xfId="0" applyBorder="1" applyAlignment="1">
      <alignment horizontal="center"/>
    </xf>
    <xf numFmtId="4" fontId="0" fillId="0" borderId="4" xfId="0" applyNumberFormat="1" applyBorder="1" applyAlignment="1">
      <alignment horizontal="center"/>
    </xf>
    <xf numFmtId="3" fontId="0" fillId="0" borderId="4" xfId="0" applyNumberFormat="1" applyBorder="1" applyAlignment="1">
      <alignment horizontal="center"/>
    </xf>
    <xf numFmtId="0" fontId="0" fillId="0" borderId="4" xfId="0" applyBorder="1"/>
    <xf numFmtId="0" fontId="0" fillId="3" borderId="0" xfId="0" applyFill="1"/>
    <xf numFmtId="0" fontId="0" fillId="0" borderId="10" xfId="0" applyBorder="1" applyAlignment="1">
      <alignment horizontal="left"/>
    </xf>
    <xf numFmtId="0" fontId="0" fillId="0" borderId="11" xfId="0" applyBorder="1" applyAlignment="1">
      <alignment horizontal="left"/>
    </xf>
    <xf numFmtId="4" fontId="0" fillId="0" borderId="12" xfId="0" applyNumberFormat="1" applyBorder="1" applyAlignment="1">
      <alignment horizontal="center"/>
    </xf>
    <xf numFmtId="0" fontId="0" fillId="0" borderId="13" xfId="0" applyBorder="1" applyAlignment="1">
      <alignment horizontal="left"/>
    </xf>
    <xf numFmtId="0" fontId="0" fillId="0" borderId="10" xfId="0" applyBorder="1"/>
    <xf numFmtId="0" fontId="0" fillId="0" borderId="2" xfId="0" applyBorder="1"/>
    <xf numFmtId="0" fontId="0" fillId="0" borderId="11" xfId="0" applyBorder="1"/>
    <xf numFmtId="0" fontId="0" fillId="0" borderId="12" xfId="0" applyBorder="1"/>
    <xf numFmtId="0" fontId="0" fillId="0" borderId="3" xfId="0" applyBorder="1"/>
    <xf numFmtId="0" fontId="0" fillId="0" borderId="0" xfId="0" applyAlignment="1">
      <alignment wrapText="1"/>
    </xf>
    <xf numFmtId="0" fontId="4" fillId="0" borderId="0" xfId="3"/>
    <xf numFmtId="0" fontId="9" fillId="0" borderId="0" xfId="0" applyFont="1"/>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165" fontId="0" fillId="3" borderId="4" xfId="0" applyNumberFormat="1" applyFill="1" applyBorder="1" applyAlignment="1" applyProtection="1">
      <alignment horizontal="center"/>
      <protection locked="0"/>
    </xf>
    <xf numFmtId="4" fontId="0" fillId="3" borderId="4" xfId="0" applyNumberFormat="1" applyFill="1" applyBorder="1" applyAlignment="1" applyProtection="1">
      <alignment horizontal="center"/>
      <protection locked="0"/>
    </xf>
    <xf numFmtId="2" fontId="0" fillId="3" borderId="4" xfId="0" applyNumberFormat="1" applyFill="1" applyBorder="1" applyAlignment="1" applyProtection="1">
      <alignment horizontal="center"/>
      <protection locked="0"/>
    </xf>
    <xf numFmtId="0" fontId="0" fillId="3" borderId="10" xfId="0" applyFill="1" applyBorder="1" applyAlignment="1" applyProtection="1">
      <alignment horizontal="left"/>
      <protection locked="0"/>
    </xf>
    <xf numFmtId="3" fontId="0" fillId="0" borderId="4" xfId="0" applyNumberFormat="1" applyBorder="1"/>
    <xf numFmtId="167" fontId="0" fillId="0" borderId="12" xfId="0" applyNumberFormat="1" applyBorder="1"/>
    <xf numFmtId="168" fontId="0" fillId="0" borderId="4" xfId="0" applyNumberFormat="1" applyBorder="1"/>
    <xf numFmtId="0" fontId="8" fillId="2" borderId="7" xfId="0" applyFont="1" applyFill="1" applyBorder="1" applyAlignment="1">
      <alignment horizontal="center" vertical="center" wrapText="1" readingOrder="1"/>
    </xf>
    <xf numFmtId="0" fontId="8" fillId="2" borderId="8"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8" fillId="2" borderId="14" xfId="0" applyFont="1" applyFill="1" applyBorder="1" applyAlignment="1">
      <alignment horizontal="center" vertical="center" wrapText="1" readingOrder="1"/>
    </xf>
    <xf numFmtId="0" fontId="8" fillId="2" borderId="15" xfId="0" applyFont="1" applyFill="1" applyBorder="1" applyAlignment="1">
      <alignment horizontal="center" vertical="center" wrapText="1" readingOrder="1"/>
    </xf>
    <xf numFmtId="0" fontId="8" fillId="2" borderId="1" xfId="0" applyFont="1" applyFill="1" applyBorder="1" applyAlignment="1">
      <alignment horizontal="center" vertical="center" wrapText="1" readingOrder="1"/>
    </xf>
    <xf numFmtId="0" fontId="8" fillId="4" borderId="7" xfId="0" applyFont="1" applyFill="1" applyBorder="1" applyAlignment="1">
      <alignment horizontal="center" vertical="center" wrapText="1" readingOrder="1"/>
    </xf>
    <xf numFmtId="0" fontId="8" fillId="4" borderId="8" xfId="0" applyFont="1" applyFill="1" applyBorder="1" applyAlignment="1">
      <alignment horizontal="center" vertical="center" wrapText="1" readingOrder="1"/>
    </xf>
    <xf numFmtId="0" fontId="8" fillId="4" borderId="9" xfId="0" applyFont="1" applyFill="1" applyBorder="1" applyAlignment="1">
      <alignment horizontal="center" vertical="center" wrapText="1" readingOrder="1"/>
    </xf>
    <xf numFmtId="0" fontId="2" fillId="0" borderId="0" xfId="2" applyFont="1" applyAlignment="1">
      <alignment horizontal="center"/>
    </xf>
    <xf numFmtId="0" fontId="2" fillId="0" borderId="0" xfId="4" applyFont="1" applyAlignment="1">
      <alignment horizontal="center"/>
    </xf>
  </cellXfs>
  <cellStyles count="7">
    <cellStyle name="Hyperlink" xfId="3" builtinId="8"/>
    <cellStyle name="Hyperlink 2" xfId="5" xr:uid="{952E6575-090C-49DD-ADBB-F4A92389F69D}"/>
    <cellStyle name="Normal" xfId="0" builtinId="0"/>
    <cellStyle name="Normal 2" xfId="2" xr:uid="{25789BF3-DAA0-4278-997D-87F10D0E9182}"/>
    <cellStyle name="Normal 2 2" xfId="4" xr:uid="{82AAB18E-826F-4A97-BD25-5386E061AD43}"/>
    <cellStyle name="Normal 3" xfId="6" xr:uid="{86409FA7-A5CA-4BC0-A9B6-58578FA31FF6}"/>
    <cellStyle name="Normal 4" xfId="1" xr:uid="{7689A4B1-4D10-484A-9786-13CC939A4AAE}"/>
  </cellStyles>
  <dxfs count="0"/>
  <tableStyles count="0" defaultTableStyle="TableStyleMedium2" defaultPivotStyle="PivotStyleLight16"/>
  <colors>
    <mruColors>
      <color rgb="FF4A8E1E"/>
      <color rgb="FF00AFAE"/>
      <color rgb="FF00AF93"/>
      <color rgb="FF0091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77635</xdr:colOff>
      <xdr:row>13</xdr:row>
      <xdr:rowOff>2</xdr:rowOff>
    </xdr:from>
    <xdr:to>
      <xdr:col>4</xdr:col>
      <xdr:colOff>25882</xdr:colOff>
      <xdr:row>14</xdr:row>
      <xdr:rowOff>77641</xdr:rowOff>
    </xdr:to>
    <xdr:sp macro="" textlink="">
      <xdr:nvSpPr>
        <xdr:cNvPr id="4" name="Arrow: Bent 3">
          <a:extLst>
            <a:ext uri="{FF2B5EF4-FFF2-40B4-BE49-F238E27FC236}">
              <a16:creationId xmlns:a16="http://schemas.microsoft.com/office/drawing/2014/main" id="{B5E3CFB6-DF76-1F88-81B3-278C08A2F7F1}"/>
            </a:ext>
          </a:extLst>
        </xdr:cNvPr>
        <xdr:cNvSpPr/>
      </xdr:nvSpPr>
      <xdr:spPr>
        <a:xfrm rot="5400000">
          <a:off x="2376577" y="-176842"/>
          <a:ext cx="258794" cy="1337100"/>
        </a:xfrm>
        <a:prstGeom prst="bentArrow">
          <a:avLst/>
        </a:prstGeom>
        <a:solidFill>
          <a:srgbClr val="4A8E1E"/>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11</xdr:col>
      <xdr:colOff>517586</xdr:colOff>
      <xdr:row>1</xdr:row>
      <xdr:rowOff>155275</xdr:rowOff>
    </xdr:from>
    <xdr:to>
      <xdr:col>13</xdr:col>
      <xdr:colOff>311178</xdr:colOff>
      <xdr:row>6</xdr:row>
      <xdr:rowOff>28217</xdr:rowOff>
    </xdr:to>
    <xdr:pic>
      <xdr:nvPicPr>
        <xdr:cNvPr id="6" name="Kép 2">
          <a:extLst>
            <a:ext uri="{FF2B5EF4-FFF2-40B4-BE49-F238E27FC236}">
              <a16:creationId xmlns:a16="http://schemas.microsoft.com/office/drawing/2014/main" id="{CF3E7E36-9CEE-440E-B49A-16645C92E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6144" y="345056"/>
          <a:ext cx="2586199" cy="787342"/>
        </a:xfrm>
        <a:prstGeom prst="rect">
          <a:avLst/>
        </a:prstGeom>
      </xdr:spPr>
    </xdr:pic>
    <xdr:clientData/>
  </xdr:twoCellAnchor>
  <xdr:twoCellAnchor editAs="oneCell">
    <xdr:from>
      <xdr:col>1</xdr:col>
      <xdr:colOff>43132</xdr:colOff>
      <xdr:row>14</xdr:row>
      <xdr:rowOff>138023</xdr:rowOff>
    </xdr:from>
    <xdr:to>
      <xdr:col>4</xdr:col>
      <xdr:colOff>547922</xdr:colOff>
      <xdr:row>22</xdr:row>
      <xdr:rowOff>81429</xdr:rowOff>
    </xdr:to>
    <xdr:pic>
      <xdr:nvPicPr>
        <xdr:cNvPr id="9" name="Picture 8">
          <a:extLst>
            <a:ext uri="{FF2B5EF4-FFF2-40B4-BE49-F238E27FC236}">
              <a16:creationId xmlns:a16="http://schemas.microsoft.com/office/drawing/2014/main" id="{34D4CAB6-C5B3-5EDF-3BFA-083D312D31F3}"/>
            </a:ext>
          </a:extLst>
        </xdr:cNvPr>
        <xdr:cNvPicPr>
          <a:picLocks noChangeAspect="1"/>
        </xdr:cNvPicPr>
      </xdr:nvPicPr>
      <xdr:blipFill>
        <a:blip xmlns:r="http://schemas.openxmlformats.org/officeDocument/2006/relationships" r:embed="rId2"/>
        <a:stretch>
          <a:fillRect/>
        </a:stretch>
      </xdr:blipFill>
      <xdr:spPr>
        <a:xfrm>
          <a:off x="163902" y="2700068"/>
          <a:ext cx="3724795" cy="1409897"/>
        </a:xfrm>
        <a:prstGeom prst="rect">
          <a:avLst/>
        </a:prstGeom>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nter\Desktop\KAT_es_premium_tamogatas_statisztikai_adatai_202201_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talom"/>
      <sheetName val="KAT_osszetetel"/>
      <sheetName val="premium_osszetetel"/>
      <sheetName val="KAT_BT"/>
      <sheetName val="PRT_BT"/>
      <sheetName val="menetrend-teny"/>
      <sheetName val="negyedoras_NOM_ACT_KAT"/>
      <sheetName val="negyedoras_ACT_PRT"/>
      <sheetName val="átl_men_elt_DA_ID"/>
      <sheetName val="DA_kereskedes"/>
      <sheetName val="ID_kereskedes"/>
      <sheetName val="ID_teljesules_db"/>
      <sheetName val="KAT_termeles"/>
      <sheetName val="KAT_napos_orakkal"/>
      <sheetName val="KAT_term_tipus_menny"/>
      <sheetName val="KAT_tám_tipus_ertek"/>
      <sheetName val="PT_term_tipus_menny"/>
      <sheetName val="PT_tám_tipus_ertek"/>
      <sheetName val="Termelés_arány"/>
      <sheetName val="penzeszkoz"/>
      <sheetName val="KAT_kiegyenlites"/>
      <sheetName val="KAT_KE_potdij"/>
      <sheetName val="KAT_KE_tipus"/>
      <sheetName val="KAT_KE_fajlagos"/>
      <sheetName val="okozoi_elteres"/>
      <sheetName val="KAT_KE_elszamolas"/>
      <sheetName val="KAT_KE_elszamolas_2"/>
      <sheetName val="komp hatá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greenfact.com/" TargetMode="External"/><Relationship Id="rId1" Type="http://schemas.openxmlformats.org/officeDocument/2006/relationships/hyperlink" Target="https://hupx.hu/hu/go-piac/piaci-adat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352B3-829E-4426-A1FD-230C49DD5D4E}">
  <sheetPr>
    <tabColor rgb="FF4A8E1E"/>
  </sheetPr>
  <dimension ref="B1:N26"/>
  <sheetViews>
    <sheetView showGridLines="0" tabSelected="1" zoomScale="110" zoomScaleNormal="110" workbookViewId="0">
      <selection activeCell="I10" sqref="I10"/>
    </sheetView>
  </sheetViews>
  <sheetFormatPr defaultRowHeight="14.3" x14ac:dyDescent="0.25"/>
  <cols>
    <col min="1" max="1" width="1.75" customWidth="1"/>
    <col min="2" max="2" width="24.625" customWidth="1"/>
    <col min="3" max="3" width="11.125" customWidth="1"/>
    <col min="4" max="4" width="10.875" bestFit="1" customWidth="1"/>
    <col min="8" max="8" width="21.25" bestFit="1" customWidth="1"/>
    <col min="9" max="9" width="17.625" customWidth="1"/>
    <col min="10" max="10" width="11.5" bestFit="1" customWidth="1"/>
    <col min="11" max="11" width="3.5" customWidth="1"/>
    <col min="12" max="12" width="22.875" customWidth="1"/>
    <col min="13" max="13" width="17.625" customWidth="1"/>
    <col min="14" max="14" width="9.75" customWidth="1"/>
  </cols>
  <sheetData>
    <row r="1" spans="2:14" ht="14.95" thickBot="1" x14ac:dyDescent="0.3"/>
    <row r="2" spans="2:14" x14ac:dyDescent="0.25">
      <c r="B2" s="43" t="s">
        <v>48</v>
      </c>
      <c r="C2" s="44"/>
      <c r="D2" s="45"/>
      <c r="H2" s="43" t="s">
        <v>26</v>
      </c>
      <c r="I2" s="44"/>
      <c r="J2" s="45"/>
    </row>
    <row r="3" spans="2:14" x14ac:dyDescent="0.25">
      <c r="B3" s="23" t="s">
        <v>50</v>
      </c>
      <c r="C3" s="37">
        <v>100000</v>
      </c>
      <c r="D3" s="24" t="s">
        <v>49</v>
      </c>
      <c r="H3" s="23" t="s">
        <v>58</v>
      </c>
      <c r="I3" s="17">
        <v>250</v>
      </c>
      <c r="J3" s="24" t="s">
        <v>20</v>
      </c>
    </row>
    <row r="4" spans="2:14" x14ac:dyDescent="0.25">
      <c r="B4" s="23" t="s">
        <v>51</v>
      </c>
      <c r="C4" s="17">
        <v>5</v>
      </c>
      <c r="D4" s="24" t="s">
        <v>46</v>
      </c>
      <c r="H4" s="23" t="s">
        <v>59</v>
      </c>
      <c r="I4" s="17">
        <v>0.03</v>
      </c>
      <c r="J4" s="24" t="s">
        <v>19</v>
      </c>
    </row>
    <row r="5" spans="2:14" x14ac:dyDescent="0.25">
      <c r="B5" s="23" t="s">
        <v>56</v>
      </c>
      <c r="C5" s="39">
        <f>C3/C8</f>
        <v>238.0952380952381</v>
      </c>
      <c r="D5" s="24" t="s">
        <v>52</v>
      </c>
      <c r="H5" s="23" t="s">
        <v>60</v>
      </c>
      <c r="I5" s="17">
        <v>1.35E-2</v>
      </c>
      <c r="J5" s="24" t="s">
        <v>19</v>
      </c>
    </row>
    <row r="6" spans="2:14" ht="14.95" thickBot="1" x14ac:dyDescent="0.3">
      <c r="B6" s="25" t="s">
        <v>57</v>
      </c>
      <c r="C6" s="38">
        <f>C4/C8</f>
        <v>1.1904761904761904E-2</v>
      </c>
      <c r="D6" s="27" t="s">
        <v>19</v>
      </c>
      <c r="H6" s="25" t="s">
        <v>61</v>
      </c>
      <c r="I6" s="26">
        <v>2.7E-2</v>
      </c>
      <c r="J6" s="27" t="s">
        <v>19</v>
      </c>
    </row>
    <row r="8" spans="2:14" ht="14.95" thickBot="1" x14ac:dyDescent="0.3">
      <c r="C8" s="34">
        <v>420</v>
      </c>
      <c r="D8" s="17" t="s">
        <v>47</v>
      </c>
    </row>
    <row r="9" spans="2:14" x14ac:dyDescent="0.25">
      <c r="B9" s="9" t="s">
        <v>27</v>
      </c>
      <c r="H9" s="40" t="s">
        <v>30</v>
      </c>
      <c r="I9" s="41"/>
      <c r="J9" s="42"/>
    </row>
    <row r="10" spans="2:14" x14ac:dyDescent="0.25">
      <c r="B10" t="s">
        <v>37</v>
      </c>
      <c r="H10" s="22" t="s">
        <v>8</v>
      </c>
      <c r="I10" s="31" t="s">
        <v>10</v>
      </c>
      <c r="J10" s="14"/>
    </row>
    <row r="11" spans="2:14" x14ac:dyDescent="0.25">
      <c r="B11" t="s">
        <v>35</v>
      </c>
      <c r="H11" s="19" t="str">
        <f>IF(I10="Sell","From","To")</f>
        <v>From</v>
      </c>
      <c r="I11" s="32" t="s">
        <v>11</v>
      </c>
      <c r="J11" s="1"/>
    </row>
    <row r="12" spans="2:14" x14ac:dyDescent="0.25">
      <c r="B12" t="s">
        <v>34</v>
      </c>
      <c r="H12" s="19" t="s">
        <v>1</v>
      </c>
      <c r="I12" s="32" t="s">
        <v>5</v>
      </c>
      <c r="J12" s="1"/>
    </row>
    <row r="13" spans="2:14" x14ac:dyDescent="0.25">
      <c r="H13" s="19" t="s">
        <v>23</v>
      </c>
      <c r="I13" s="33">
        <v>44743</v>
      </c>
      <c r="J13" s="1"/>
    </row>
    <row r="14" spans="2:14" x14ac:dyDescent="0.25">
      <c r="B14" s="18" t="s">
        <v>28</v>
      </c>
      <c r="H14" s="36" t="s">
        <v>14</v>
      </c>
      <c r="I14" s="34">
        <v>10</v>
      </c>
      <c r="J14" s="1" t="str">
        <f>IF(H14="Yearly GO quantity","MWh","MW")</f>
        <v>MW</v>
      </c>
    </row>
    <row r="15" spans="2:14" ht="14.95" thickBot="1" x14ac:dyDescent="0.3">
      <c r="H15" s="19" t="s">
        <v>21</v>
      </c>
      <c r="I15" s="35">
        <v>8.16</v>
      </c>
      <c r="J15" s="1" t="s">
        <v>19</v>
      </c>
    </row>
    <row r="16" spans="2:14" x14ac:dyDescent="0.25">
      <c r="H16" s="19" t="s">
        <v>22</v>
      </c>
      <c r="I16" s="15">
        <f>IF(AND(I11="Hungary",I13&lt;DATE(2022,2,1)),Misc!#REF!,Misc!C3)</f>
        <v>8.16</v>
      </c>
      <c r="J16" s="1" t="s">
        <v>19</v>
      </c>
      <c r="L16" s="46" t="s">
        <v>36</v>
      </c>
      <c r="M16" s="47"/>
      <c r="N16" s="48"/>
    </row>
    <row r="17" spans="2:14" x14ac:dyDescent="0.25">
      <c r="H17" s="19" t="s">
        <v>31</v>
      </c>
      <c r="I17" s="16">
        <f>INT(IF(H14="Yearly GO quantity",I14,I14*INDEX('Hungarian capacity factors'!B2:I13,MATCH(MONTH(I13),'Hungarian capacity factors'!A2:A13,0),MATCH(I12,'Hungarian capacity factors'!B1:I1,0))))</f>
        <v>1645</v>
      </c>
      <c r="J17" s="1" t="s">
        <v>18</v>
      </c>
      <c r="L17" s="19" t="s">
        <v>24</v>
      </c>
      <c r="M17" s="16">
        <f>INT(IF(H14="Yearly GO quantity",I14,I14*INDEX('Hungarian capacity factors'!$15:$15,MATCH(Calculator!$I$12,'Hungarian capacity factors'!1:1,0))))</f>
        <v>14069</v>
      </c>
      <c r="N17" s="1" t="s">
        <v>18</v>
      </c>
    </row>
    <row r="18" spans="2:14" x14ac:dyDescent="0.25">
      <c r="H18" s="19" t="s">
        <v>32</v>
      </c>
      <c r="I18" s="15">
        <f>I17*I15</f>
        <v>13423.2</v>
      </c>
      <c r="J18" s="1" t="s">
        <v>0</v>
      </c>
      <c r="L18" s="19" t="s">
        <v>25</v>
      </c>
      <c r="M18" s="15">
        <f>M17*I15</f>
        <v>114803.04000000001</v>
      </c>
      <c r="N18" s="1" t="s">
        <v>0</v>
      </c>
    </row>
    <row r="19" spans="2:14" x14ac:dyDescent="0.25">
      <c r="H19" s="19" t="s">
        <v>62</v>
      </c>
      <c r="I19" s="15">
        <f>I4*I17+IF(I11="Hungary",0,IF(I10="Buy",I5*I17,I6*I17))</f>
        <v>49.35</v>
      </c>
      <c r="J19" s="1" t="s">
        <v>0</v>
      </c>
      <c r="L19" s="19" t="s">
        <v>63</v>
      </c>
      <c r="M19" s="15">
        <f>I3*4+I4*M17+IF(I11="Hungary",IF(I10="Buy",C5,C5+C6*M17),IF(I10="Buy",I5*M17,I6*M17))</f>
        <v>1827.6533333333332</v>
      </c>
      <c r="N19" s="1" t="s">
        <v>0</v>
      </c>
    </row>
    <row r="20" spans="2:14" ht="14.95" thickBot="1" x14ac:dyDescent="0.3">
      <c r="H20" s="20" t="s">
        <v>33</v>
      </c>
      <c r="I20" s="21">
        <f>IF(I10="Sell",I18-I19,I18+I19)</f>
        <v>13373.85</v>
      </c>
      <c r="J20" s="2" t="s">
        <v>0</v>
      </c>
      <c r="L20" s="20" t="s">
        <v>33</v>
      </c>
      <c r="M20" s="21">
        <f>IF(I10="Sell",M18-M19,M18+M19)</f>
        <v>112975.38666666667</v>
      </c>
      <c r="N20" s="2" t="s">
        <v>0</v>
      </c>
    </row>
    <row r="26" spans="2:14" x14ac:dyDescent="0.25">
      <c r="B26" s="30" t="s">
        <v>42</v>
      </c>
    </row>
  </sheetData>
  <sheetProtection algorithmName="SHA-512" hashValue="AfMceMLEFWItZVSBVsNPGxHovNhShEm5i6lNZ3z8hv7lXg6Im0BfJ9y3r3TmaeMgAYNGUOyObU8GMpKuzPC/oQ==" saltValue="Lbp/6VvlYBV7qVQLVyAbIA==" spinCount="100000" sheet="1" objects="1" scenarios="1"/>
  <protectedRanges>
    <protectedRange sqref="I10:I15 H14 C8" name="Range1"/>
  </protectedRanges>
  <mergeCells count="4">
    <mergeCell ref="H9:J9"/>
    <mergeCell ref="H2:J2"/>
    <mergeCell ref="L16:N16"/>
    <mergeCell ref="B2:D2"/>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294BE14D-1845-42E8-A1FB-87C6FAB84E56}">
          <x14:formula1>
            <xm:f>Misc!$F$3:$F$4</xm:f>
          </x14:formula1>
          <xm:sqref>I10</xm:sqref>
        </x14:dataValidation>
        <x14:dataValidation type="list" allowBlank="1" showInputMessage="1" showErrorMessage="1" xr:uid="{4B7D071B-C447-4DF5-BA59-5337BB7CEDE4}">
          <x14:formula1>
            <xm:f>Misc!$G$3:$G$4</xm:f>
          </x14:formula1>
          <xm:sqref>I11</xm:sqref>
        </x14:dataValidation>
        <x14:dataValidation type="list" allowBlank="1" showInputMessage="1" showErrorMessage="1" xr:uid="{7CD1482D-0FAA-4D1C-9A9A-83E053FBE8C3}">
          <x14:formula1>
            <xm:f>'FiT production volumes'!$A$5:$A$16</xm:f>
          </x14:formula1>
          <xm:sqref>I13</xm:sqref>
        </x14:dataValidation>
        <x14:dataValidation type="list" allowBlank="1" showInputMessage="1" showErrorMessage="1" xr:uid="{34FD3DDF-E6B0-456F-BF97-681D83F379EF}">
          <x14:formula1>
            <xm:f>Misc!$H$3:$H$4</xm:f>
          </x14:formula1>
          <xm:sqref>H14</xm:sqref>
        </x14:dataValidation>
        <x14:dataValidation type="list" allowBlank="1" showInputMessage="1" showErrorMessage="1" xr:uid="{A982BA96-0135-422E-8CE4-9275196AC8DA}">
          <x14:formula1>
            <xm:f>Misc!$A$3:$A$10</xm:f>
          </x14:formula1>
          <xm:sqref>I10:I12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248E-2DFB-43B7-B450-1B47201C5575}">
  <dimension ref="A1:T30"/>
  <sheetViews>
    <sheetView workbookViewId="0">
      <pane xSplit="2" ySplit="2" topLeftCell="C3" activePane="bottomRight" state="frozen"/>
      <selection pane="topRight" activeCell="C1" sqref="C1"/>
      <selection pane="bottomLeft" activeCell="A3" sqref="A3"/>
      <selection pane="bottomRight" sqref="A1:XFD1048576"/>
    </sheetView>
  </sheetViews>
  <sheetFormatPr defaultRowHeight="14.3" x14ac:dyDescent="0.25"/>
  <cols>
    <col min="1" max="2" width="9" style="5"/>
    <col min="3" max="11" width="10.625" style="5" customWidth="1"/>
    <col min="12" max="12" width="9" style="5"/>
    <col min="13" max="20" width="10.625" style="5" customWidth="1"/>
    <col min="21" max="16384" width="9" style="5"/>
  </cols>
  <sheetData>
    <row r="1" spans="1:20" x14ac:dyDescent="0.25">
      <c r="C1" s="49" t="s">
        <v>44</v>
      </c>
      <c r="D1" s="49"/>
      <c r="E1" s="49"/>
      <c r="F1" s="49"/>
      <c r="G1" s="49"/>
      <c r="H1" s="49"/>
      <c r="I1" s="49"/>
      <c r="J1" s="49"/>
      <c r="K1" s="49"/>
      <c r="M1" s="49" t="s">
        <v>43</v>
      </c>
      <c r="N1" s="49"/>
      <c r="O1" s="49"/>
      <c r="P1" s="49"/>
      <c r="Q1" s="49"/>
      <c r="R1" s="49"/>
      <c r="S1" s="49"/>
      <c r="T1" s="49"/>
    </row>
    <row r="2" spans="1:20" x14ac:dyDescent="0.25">
      <c r="A2" s="50" t="s">
        <v>15</v>
      </c>
      <c r="B2" s="50"/>
      <c r="C2" s="4" t="s">
        <v>2</v>
      </c>
      <c r="D2" s="4" t="s">
        <v>12</v>
      </c>
      <c r="E2" s="4" t="s">
        <v>13</v>
      </c>
      <c r="F2" s="4" t="s">
        <v>3</v>
      </c>
      <c r="G2" s="4" t="s">
        <v>4</v>
      </c>
      <c r="H2" s="4" t="s">
        <v>5</v>
      </c>
      <c r="I2" s="4" t="s">
        <v>6</v>
      </c>
      <c r="J2" s="4" t="s">
        <v>7</v>
      </c>
      <c r="K2" s="4" t="s">
        <v>45</v>
      </c>
      <c r="M2" s="4" t="s">
        <v>2</v>
      </c>
      <c r="N2" s="4" t="s">
        <v>12</v>
      </c>
      <c r="O2" s="4" t="s">
        <v>13</v>
      </c>
      <c r="P2" s="4" t="s">
        <v>3</v>
      </c>
      <c r="Q2" s="4" t="s">
        <v>4</v>
      </c>
      <c r="R2" s="4" t="s">
        <v>5</v>
      </c>
      <c r="S2" s="4" t="s">
        <v>6</v>
      </c>
      <c r="T2" s="4" t="s">
        <v>7</v>
      </c>
    </row>
    <row r="3" spans="1:20" x14ac:dyDescent="0.25">
      <c r="A3" s="7">
        <v>44378</v>
      </c>
      <c r="B3" s="12">
        <f>MONTH(A3)</f>
        <v>7</v>
      </c>
      <c r="C3" s="8">
        <v>7568</v>
      </c>
      <c r="D3" s="8">
        <v>80722</v>
      </c>
      <c r="E3" s="8">
        <v>561</v>
      </c>
      <c r="F3" s="8">
        <v>239</v>
      </c>
      <c r="G3" s="8">
        <v>1500</v>
      </c>
      <c r="H3" s="8">
        <v>262882</v>
      </c>
      <c r="I3" s="8">
        <v>26181</v>
      </c>
      <c r="J3" s="8">
        <v>23471</v>
      </c>
      <c r="K3" s="8">
        <v>403124</v>
      </c>
      <c r="M3" s="10">
        <v>27.886499999999991</v>
      </c>
      <c r="N3" s="10">
        <v>227.60000000000002</v>
      </c>
      <c r="O3" s="10">
        <v>2.9509999999999956</v>
      </c>
      <c r="P3" s="10">
        <v>2.7</v>
      </c>
      <c r="Q3" s="10">
        <v>7.4589999999999987</v>
      </c>
      <c r="R3" s="10">
        <v>1586.7161500000002</v>
      </c>
      <c r="S3" s="10">
        <v>206.94999999999982</v>
      </c>
      <c r="T3" s="10">
        <v>55.107999999999997</v>
      </c>
    </row>
    <row r="4" spans="1:20" x14ac:dyDescent="0.25">
      <c r="A4" s="7">
        <v>44409</v>
      </c>
      <c r="B4" s="12">
        <f t="shared" ref="B4:B28" si="0">MONTH(A4)</f>
        <v>8</v>
      </c>
      <c r="C4" s="8">
        <v>7295</v>
      </c>
      <c r="D4" s="8">
        <v>70031</v>
      </c>
      <c r="E4" s="8">
        <v>574</v>
      </c>
      <c r="F4" s="8">
        <v>150</v>
      </c>
      <c r="G4" s="8">
        <v>1710</v>
      </c>
      <c r="H4" s="8">
        <v>237915</v>
      </c>
      <c r="I4" s="8">
        <v>19848</v>
      </c>
      <c r="J4" s="8">
        <v>16382</v>
      </c>
      <c r="K4" s="8">
        <v>353905</v>
      </c>
      <c r="M4" s="10">
        <v>26.00599999999999</v>
      </c>
      <c r="N4" s="10">
        <v>227.60000000000002</v>
      </c>
      <c r="O4" s="10">
        <v>2.9509999999999956</v>
      </c>
      <c r="P4" s="10">
        <v>2.7</v>
      </c>
      <c r="Q4" s="10">
        <v>7.4589999999999987</v>
      </c>
      <c r="R4" s="10">
        <v>1614.4755500000003</v>
      </c>
      <c r="S4" s="10">
        <v>206.94999999999982</v>
      </c>
      <c r="T4" s="10">
        <v>55.107999999999997</v>
      </c>
    </row>
    <row r="5" spans="1:20" x14ac:dyDescent="0.25">
      <c r="A5" s="7">
        <v>44440</v>
      </c>
      <c r="B5" s="12">
        <f t="shared" si="0"/>
        <v>9</v>
      </c>
      <c r="C5" s="8">
        <v>7340</v>
      </c>
      <c r="D5" s="8">
        <v>61382</v>
      </c>
      <c r="E5" s="8">
        <v>409</v>
      </c>
      <c r="F5" s="8">
        <v>256</v>
      </c>
      <c r="G5" s="8">
        <v>1790</v>
      </c>
      <c r="H5" s="8">
        <v>200747</v>
      </c>
      <c r="I5" s="8">
        <v>18453</v>
      </c>
      <c r="J5" s="8">
        <v>15867</v>
      </c>
      <c r="K5" s="8">
        <v>306244</v>
      </c>
      <c r="M5" s="10">
        <v>24.80599999999999</v>
      </c>
      <c r="N5" s="10">
        <v>227.60000000000002</v>
      </c>
      <c r="O5" s="10">
        <v>2.9509999999999956</v>
      </c>
      <c r="P5" s="10">
        <v>2.7</v>
      </c>
      <c r="Q5" s="10">
        <v>7.4589999999999987</v>
      </c>
      <c r="R5" s="10">
        <v>1645.7799000000005</v>
      </c>
      <c r="S5" s="10">
        <v>205.94999999999982</v>
      </c>
      <c r="T5" s="10">
        <v>55.107999999999997</v>
      </c>
    </row>
    <row r="6" spans="1:20" x14ac:dyDescent="0.25">
      <c r="A6" s="7">
        <v>44470</v>
      </c>
      <c r="B6" s="12">
        <f t="shared" si="0"/>
        <v>10</v>
      </c>
      <c r="C6" s="8">
        <v>8017</v>
      </c>
      <c r="D6" s="8">
        <v>72820</v>
      </c>
      <c r="E6" s="8">
        <v>240</v>
      </c>
      <c r="F6" s="8">
        <v>267</v>
      </c>
      <c r="G6" s="8">
        <v>1362</v>
      </c>
      <c r="H6" s="8">
        <v>177106</v>
      </c>
      <c r="I6" s="8">
        <v>35781</v>
      </c>
      <c r="J6" s="8">
        <v>12074</v>
      </c>
      <c r="K6" s="8">
        <v>307667</v>
      </c>
      <c r="M6" s="10">
        <v>24.80599999999999</v>
      </c>
      <c r="N6" s="10">
        <v>227.60000000000002</v>
      </c>
      <c r="O6" s="10">
        <v>2.7859999999999956</v>
      </c>
      <c r="P6" s="10">
        <v>2.7</v>
      </c>
      <c r="Q6" s="10">
        <v>7.4589999999999987</v>
      </c>
      <c r="R6" s="10">
        <v>1670.9038500000001</v>
      </c>
      <c r="S6" s="10">
        <v>203.94999999999982</v>
      </c>
      <c r="T6" s="10">
        <v>52.908000000000001</v>
      </c>
    </row>
    <row r="7" spans="1:20" x14ac:dyDescent="0.25">
      <c r="A7" s="7">
        <v>44501</v>
      </c>
      <c r="B7" s="12">
        <f t="shared" si="0"/>
        <v>11</v>
      </c>
      <c r="C7" s="8">
        <v>7045</v>
      </c>
      <c r="D7" s="8">
        <v>70117</v>
      </c>
      <c r="E7" s="8">
        <v>369</v>
      </c>
      <c r="F7" s="8">
        <v>502</v>
      </c>
      <c r="G7" s="8">
        <v>1767</v>
      </c>
      <c r="H7" s="8">
        <v>88174</v>
      </c>
      <c r="I7" s="8">
        <v>29962</v>
      </c>
      <c r="J7" s="8">
        <v>14958</v>
      </c>
      <c r="K7" s="8">
        <v>212894</v>
      </c>
      <c r="M7" s="10">
        <v>24.80599999999999</v>
      </c>
      <c r="N7" s="10">
        <v>227.60000000000002</v>
      </c>
      <c r="O7" s="10">
        <v>2.6209999999999956</v>
      </c>
      <c r="P7" s="10">
        <v>2.7</v>
      </c>
      <c r="Q7" s="10">
        <v>7.4589999999999987</v>
      </c>
      <c r="R7" s="10">
        <v>1713.0400500000003</v>
      </c>
      <c r="S7" s="10">
        <v>202.94999999999982</v>
      </c>
      <c r="T7" s="10">
        <v>50.707999999999998</v>
      </c>
    </row>
    <row r="8" spans="1:20" x14ac:dyDescent="0.25">
      <c r="A8" s="7">
        <v>44531</v>
      </c>
      <c r="B8" s="12">
        <f t="shared" si="0"/>
        <v>12</v>
      </c>
      <c r="C8" s="8">
        <v>7345</v>
      </c>
      <c r="D8" s="8">
        <v>58648</v>
      </c>
      <c r="E8" s="8">
        <v>308</v>
      </c>
      <c r="F8" s="8">
        <v>815</v>
      </c>
      <c r="G8" s="8">
        <v>2020</v>
      </c>
      <c r="H8" s="8">
        <v>60230</v>
      </c>
      <c r="I8" s="8">
        <v>36326</v>
      </c>
      <c r="J8" s="8">
        <v>16374</v>
      </c>
      <c r="K8" s="8">
        <v>182066</v>
      </c>
      <c r="M8" s="10">
        <v>22.872499999999988</v>
      </c>
      <c r="N8" s="10">
        <v>211.75000000000003</v>
      </c>
      <c r="O8" s="10">
        <v>2.6209999999999956</v>
      </c>
      <c r="P8" s="10">
        <v>2.7</v>
      </c>
      <c r="Q8" s="10">
        <v>7.4589999999999987</v>
      </c>
      <c r="R8" s="10">
        <v>1748.2261000000003</v>
      </c>
      <c r="S8" s="10">
        <v>201.94999999999982</v>
      </c>
      <c r="T8" s="10">
        <v>50.615499999999997</v>
      </c>
    </row>
    <row r="9" spans="1:20" x14ac:dyDescent="0.25">
      <c r="A9" s="7">
        <v>44562</v>
      </c>
      <c r="B9" s="12">
        <f t="shared" si="0"/>
        <v>1</v>
      </c>
      <c r="C9" s="8">
        <v>2211</v>
      </c>
      <c r="D9" s="8">
        <v>0</v>
      </c>
      <c r="E9" s="8">
        <v>154</v>
      </c>
      <c r="F9" s="8">
        <v>772</v>
      </c>
      <c r="G9" s="8">
        <v>1858</v>
      </c>
      <c r="H9" s="8">
        <v>101858</v>
      </c>
      <c r="I9" s="8">
        <v>52488</v>
      </c>
      <c r="J9" s="8">
        <v>10712</v>
      </c>
      <c r="K9" s="8">
        <v>170053</v>
      </c>
      <c r="M9" s="10">
        <v>14.59249999999999</v>
      </c>
      <c r="N9" s="10">
        <v>97.950000000000031</v>
      </c>
      <c r="O9" s="10">
        <v>2.2959999999999958</v>
      </c>
      <c r="P9" s="10">
        <v>2.7</v>
      </c>
      <c r="Q9" s="10">
        <v>7.4589999999999987</v>
      </c>
      <c r="R9" s="10">
        <v>1745.1131000000003</v>
      </c>
      <c r="S9" s="10">
        <v>200.94999999999982</v>
      </c>
      <c r="T9" s="10">
        <v>49.202500000000001</v>
      </c>
    </row>
    <row r="10" spans="1:20" x14ac:dyDescent="0.25">
      <c r="A10" s="7">
        <v>44593</v>
      </c>
      <c r="B10" s="12">
        <f t="shared" si="0"/>
        <v>2</v>
      </c>
      <c r="C10" s="8">
        <v>803</v>
      </c>
      <c r="D10" s="8">
        <v>0</v>
      </c>
      <c r="E10" s="8">
        <v>104</v>
      </c>
      <c r="F10" s="8">
        <v>318</v>
      </c>
      <c r="G10" s="8">
        <v>1682</v>
      </c>
      <c r="H10" s="8">
        <v>146053</v>
      </c>
      <c r="I10" s="8">
        <v>53671</v>
      </c>
      <c r="J10" s="8">
        <v>12921</v>
      </c>
      <c r="K10" s="8">
        <v>215552</v>
      </c>
      <c r="M10" s="10">
        <v>7.2459999999999898</v>
      </c>
      <c r="N10" s="10">
        <v>2.8421709430404007E-14</v>
      </c>
      <c r="O10" s="10">
        <v>1.9709999999999956</v>
      </c>
      <c r="P10" s="10">
        <v>2.7</v>
      </c>
      <c r="Q10" s="10">
        <v>7.4589999999999987</v>
      </c>
      <c r="R10" s="10">
        <v>1735.5788000000002</v>
      </c>
      <c r="S10" s="10">
        <v>200.94999999999982</v>
      </c>
      <c r="T10" s="10">
        <v>47.881999999999998</v>
      </c>
    </row>
    <row r="11" spans="1:20" x14ac:dyDescent="0.25">
      <c r="A11" s="7">
        <v>44621</v>
      </c>
      <c r="B11" s="12">
        <f t="shared" si="0"/>
        <v>3</v>
      </c>
      <c r="C11" s="8">
        <v>580</v>
      </c>
      <c r="D11" s="8">
        <v>0</v>
      </c>
      <c r="E11" s="8">
        <v>210</v>
      </c>
      <c r="F11" s="8">
        <v>0</v>
      </c>
      <c r="G11" s="8">
        <v>0</v>
      </c>
      <c r="H11" s="8">
        <v>248304</v>
      </c>
      <c r="I11" s="8">
        <v>25031</v>
      </c>
      <c r="J11" s="8">
        <v>19547</v>
      </c>
      <c r="K11" s="8">
        <v>293672</v>
      </c>
      <c r="M11" s="10">
        <v>6.2459999999999898</v>
      </c>
      <c r="N11" s="10">
        <v>2.8421709430404007E-14</v>
      </c>
      <c r="O11" s="10">
        <v>1.7229999999999956</v>
      </c>
      <c r="P11" s="10">
        <v>2.7</v>
      </c>
      <c r="Q11" s="10">
        <v>3.7294999999999994</v>
      </c>
      <c r="R11" s="10">
        <v>1736.1010000000001</v>
      </c>
      <c r="S11" s="10">
        <v>200.94999999999982</v>
      </c>
      <c r="T11" s="10">
        <v>47.881999999999998</v>
      </c>
    </row>
    <row r="12" spans="1:20" x14ac:dyDescent="0.25">
      <c r="A12" s="7">
        <v>44652</v>
      </c>
      <c r="B12" s="12">
        <f t="shared" si="0"/>
        <v>4</v>
      </c>
      <c r="C12" s="8">
        <v>649</v>
      </c>
      <c r="D12" s="8">
        <v>0</v>
      </c>
      <c r="E12" s="8">
        <v>1</v>
      </c>
      <c r="F12" s="8">
        <v>0</v>
      </c>
      <c r="G12" s="8">
        <v>0</v>
      </c>
      <c r="H12" s="8">
        <v>252411</v>
      </c>
      <c r="I12" s="8">
        <v>40679</v>
      </c>
      <c r="J12" s="8">
        <v>7358</v>
      </c>
      <c r="K12" s="8">
        <v>301098</v>
      </c>
      <c r="L12" s="7"/>
      <c r="M12" s="11">
        <v>6.0459999999999896</v>
      </c>
      <c r="N12" s="11">
        <v>2.8421709430404007E-14</v>
      </c>
      <c r="O12" s="10">
        <v>0.98699999999999566</v>
      </c>
      <c r="P12" s="10">
        <v>2.7</v>
      </c>
      <c r="Q12" s="10">
        <v>0</v>
      </c>
      <c r="R12" s="10">
        <v>1749.3722500000003</v>
      </c>
      <c r="S12" s="10">
        <v>200.94999999999982</v>
      </c>
      <c r="T12" s="10">
        <v>47.881999999999998</v>
      </c>
    </row>
    <row r="13" spans="1:20" x14ac:dyDescent="0.25">
      <c r="A13" s="7">
        <v>44682</v>
      </c>
      <c r="B13" s="12">
        <f t="shared" si="0"/>
        <v>5</v>
      </c>
      <c r="C13" s="8">
        <v>659</v>
      </c>
      <c r="D13" s="8">
        <v>0</v>
      </c>
      <c r="E13" s="8">
        <v>59</v>
      </c>
      <c r="F13" s="8">
        <v>0</v>
      </c>
      <c r="G13" s="8">
        <v>0</v>
      </c>
      <c r="H13" s="8">
        <v>296427</v>
      </c>
      <c r="I13" s="8">
        <v>18957</v>
      </c>
      <c r="J13" s="8">
        <v>15326</v>
      </c>
      <c r="K13" s="8">
        <v>331428</v>
      </c>
      <c r="L13" s="7"/>
      <c r="M13" s="11">
        <v>5.8459999999999894</v>
      </c>
      <c r="N13" s="11">
        <v>2.8421709430404007E-14</v>
      </c>
      <c r="O13" s="10">
        <v>0.49899999999999567</v>
      </c>
      <c r="P13" s="10">
        <v>2.7</v>
      </c>
      <c r="Q13" s="10">
        <v>0</v>
      </c>
      <c r="R13" s="10">
        <v>1677.5922500000004</v>
      </c>
      <c r="S13" s="10">
        <v>200.64999999999981</v>
      </c>
      <c r="T13" s="10">
        <v>47.881999999999998</v>
      </c>
    </row>
    <row r="14" spans="1:20" x14ac:dyDescent="0.25">
      <c r="A14" s="7">
        <v>44713</v>
      </c>
      <c r="B14" s="12">
        <f t="shared" si="0"/>
        <v>6</v>
      </c>
      <c r="C14" s="8">
        <v>244</v>
      </c>
      <c r="D14" s="8">
        <v>0</v>
      </c>
      <c r="E14" s="8">
        <v>1</v>
      </c>
      <c r="F14" s="8">
        <v>0</v>
      </c>
      <c r="G14" s="8">
        <v>0</v>
      </c>
      <c r="H14" s="8">
        <v>302605</v>
      </c>
      <c r="I14" s="8">
        <v>24315</v>
      </c>
      <c r="J14" s="8">
        <v>12969</v>
      </c>
      <c r="K14" s="8">
        <v>340134</v>
      </c>
      <c r="L14" s="7"/>
      <c r="M14" s="11">
        <v>5.1309999999999896</v>
      </c>
      <c r="N14" s="11">
        <v>2.8421709430404007E-14</v>
      </c>
      <c r="O14" s="10">
        <v>0.49899999999999567</v>
      </c>
      <c r="P14" s="10">
        <v>2.7</v>
      </c>
      <c r="Q14" s="10">
        <v>0</v>
      </c>
      <c r="R14" s="10">
        <v>1543.6880000000006</v>
      </c>
      <c r="S14" s="10">
        <v>200.34999999999982</v>
      </c>
      <c r="T14" s="10">
        <v>47.881999999999998</v>
      </c>
    </row>
    <row r="15" spans="1:20" x14ac:dyDescent="0.25">
      <c r="A15" s="7">
        <v>44743</v>
      </c>
      <c r="B15" s="12">
        <f t="shared" si="0"/>
        <v>7</v>
      </c>
      <c r="C15" s="8">
        <v>673</v>
      </c>
      <c r="D15" s="8">
        <v>0</v>
      </c>
      <c r="E15" s="8">
        <v>94</v>
      </c>
      <c r="F15" s="8">
        <v>656</v>
      </c>
      <c r="G15" s="8">
        <v>0</v>
      </c>
      <c r="H15" s="8">
        <v>243023</v>
      </c>
      <c r="I15" s="8">
        <v>20488</v>
      </c>
      <c r="J15" s="8">
        <v>17473</v>
      </c>
      <c r="K15" s="8">
        <v>282407</v>
      </c>
      <c r="L15" s="7"/>
      <c r="M15" s="11">
        <v>4.4159999999999897</v>
      </c>
      <c r="N15" s="11">
        <v>2.8421709430404007E-14</v>
      </c>
      <c r="O15" s="10">
        <v>0.49899999999999567</v>
      </c>
      <c r="P15" s="10">
        <v>2.7</v>
      </c>
      <c r="Q15" s="10">
        <v>0</v>
      </c>
      <c r="R15" s="10">
        <v>1491.8107000000005</v>
      </c>
      <c r="S15" s="10">
        <v>187.09999999999982</v>
      </c>
      <c r="T15" s="10">
        <v>47.881999999999998</v>
      </c>
    </row>
    <row r="16" spans="1:20" x14ac:dyDescent="0.25">
      <c r="A16" s="7">
        <v>44774</v>
      </c>
      <c r="B16" s="12">
        <f t="shared" si="0"/>
        <v>8</v>
      </c>
      <c r="C16" s="8">
        <v>669</v>
      </c>
      <c r="D16" s="8">
        <v>0</v>
      </c>
      <c r="E16" s="8">
        <v>48</v>
      </c>
      <c r="F16" s="8">
        <v>621</v>
      </c>
      <c r="G16" s="8">
        <v>0</v>
      </c>
      <c r="H16" s="8">
        <v>230644</v>
      </c>
      <c r="I16" s="8">
        <v>18631</v>
      </c>
      <c r="J16" s="8">
        <v>11163</v>
      </c>
      <c r="K16" s="8">
        <v>261776</v>
      </c>
      <c r="L16" s="7"/>
      <c r="M16" s="11">
        <v>4.2509999999999897</v>
      </c>
      <c r="N16" s="11">
        <v>2.8421709430404007E-14</v>
      </c>
      <c r="O16" s="10">
        <v>0.24949999999999783</v>
      </c>
      <c r="P16" s="10">
        <v>2.7</v>
      </c>
      <c r="Q16" s="10">
        <v>0</v>
      </c>
      <c r="R16" s="10">
        <v>1500.7666000000004</v>
      </c>
      <c r="S16" s="10">
        <v>173.84999999999982</v>
      </c>
      <c r="T16" s="10">
        <v>48.857999999999997</v>
      </c>
    </row>
    <row r="17" spans="1:20" x14ac:dyDescent="0.25">
      <c r="A17" s="7">
        <v>44805</v>
      </c>
      <c r="B17" s="12">
        <f t="shared" si="0"/>
        <v>9</v>
      </c>
      <c r="C17" s="8">
        <v>600</v>
      </c>
      <c r="D17" s="8">
        <v>0</v>
      </c>
      <c r="E17" s="8">
        <v>0</v>
      </c>
      <c r="F17" s="8">
        <v>676</v>
      </c>
      <c r="G17" s="8">
        <v>0</v>
      </c>
      <c r="H17" s="8">
        <v>188373</v>
      </c>
      <c r="I17" s="8">
        <v>24063</v>
      </c>
      <c r="J17" s="8">
        <v>9548</v>
      </c>
      <c r="K17" s="8">
        <v>223260</v>
      </c>
      <c r="L17" s="7"/>
      <c r="M17" s="11">
        <v>4.0859999999999896</v>
      </c>
      <c r="N17" s="11">
        <v>2.8421709430404007E-14</v>
      </c>
      <c r="O17" s="10">
        <v>0</v>
      </c>
      <c r="P17" s="10">
        <v>2.7</v>
      </c>
      <c r="Q17" s="10">
        <v>0</v>
      </c>
      <c r="R17" s="10">
        <v>1547.4846000000005</v>
      </c>
      <c r="S17" s="10">
        <v>173.84999999999982</v>
      </c>
      <c r="T17" s="10">
        <v>49.833999999999996</v>
      </c>
    </row>
    <row r="18" spans="1:20" x14ac:dyDescent="0.25">
      <c r="A18" s="7">
        <v>44835</v>
      </c>
      <c r="B18" s="12">
        <f t="shared" si="0"/>
        <v>10</v>
      </c>
      <c r="C18" s="8">
        <v>903</v>
      </c>
      <c r="D18" s="8">
        <v>0</v>
      </c>
      <c r="E18" s="8">
        <v>0</v>
      </c>
      <c r="F18" s="8">
        <v>798</v>
      </c>
      <c r="G18" s="8">
        <v>0</v>
      </c>
      <c r="H18" s="8">
        <v>161543</v>
      </c>
      <c r="I18" s="8">
        <v>27401</v>
      </c>
      <c r="J18" s="8">
        <v>13146</v>
      </c>
      <c r="K18" s="8">
        <v>203791</v>
      </c>
      <c r="L18" s="7"/>
      <c r="M18" s="11">
        <v>4.0859999999999896</v>
      </c>
      <c r="N18" s="11">
        <v>2.8421709430404007E-14</v>
      </c>
      <c r="O18" s="10">
        <v>0</v>
      </c>
      <c r="P18" s="10">
        <v>2.7</v>
      </c>
      <c r="Q18" s="10">
        <v>0</v>
      </c>
      <c r="R18" s="10">
        <v>1617.4846000000005</v>
      </c>
      <c r="S18" s="10">
        <v>173.84999999999982</v>
      </c>
      <c r="T18" s="10">
        <v>49.833999999999996</v>
      </c>
    </row>
    <row r="19" spans="1:20" x14ac:dyDescent="0.25">
      <c r="A19" s="7">
        <v>44866</v>
      </c>
      <c r="B19" s="12">
        <f t="shared" si="0"/>
        <v>11</v>
      </c>
      <c r="C19" s="8">
        <v>1077</v>
      </c>
      <c r="D19" s="8">
        <v>0</v>
      </c>
      <c r="E19" s="8">
        <v>0</v>
      </c>
      <c r="F19" s="8">
        <v>819</v>
      </c>
      <c r="G19" s="8">
        <v>0</v>
      </c>
      <c r="H19" s="8">
        <v>111401</v>
      </c>
      <c r="I19" s="8">
        <v>32095</v>
      </c>
      <c r="J19" s="8">
        <v>15106</v>
      </c>
      <c r="K19" s="8">
        <v>160498</v>
      </c>
      <c r="L19" s="8"/>
      <c r="M19" s="11">
        <v>3.7734999999999896</v>
      </c>
      <c r="N19" s="11">
        <v>2.8421709430404007E-14</v>
      </c>
      <c r="O19" s="11">
        <v>0</v>
      </c>
      <c r="P19" s="11">
        <v>2.7</v>
      </c>
      <c r="Q19" s="11">
        <v>0</v>
      </c>
      <c r="R19" s="11">
        <v>1687.4846000000005</v>
      </c>
      <c r="S19" s="11">
        <v>173.84999999999982</v>
      </c>
      <c r="T19" s="11">
        <v>49.833999999999996</v>
      </c>
    </row>
    <row r="20" spans="1:20" x14ac:dyDescent="0.25">
      <c r="A20" s="7">
        <v>44896</v>
      </c>
      <c r="B20" s="12">
        <f t="shared" si="0"/>
        <v>12</v>
      </c>
      <c r="C20" s="8">
        <v>976</v>
      </c>
      <c r="D20" s="8">
        <v>16252</v>
      </c>
      <c r="E20" s="8">
        <v>0</v>
      </c>
      <c r="F20" s="8">
        <v>950</v>
      </c>
      <c r="G20" s="8">
        <v>0</v>
      </c>
      <c r="H20" s="8">
        <v>88227</v>
      </c>
      <c r="I20" s="8">
        <v>34773</v>
      </c>
      <c r="J20" s="8">
        <v>16451</v>
      </c>
      <c r="K20" s="8">
        <v>157629</v>
      </c>
      <c r="L20" s="7"/>
      <c r="M20" s="11">
        <v>3.4609999999999896</v>
      </c>
      <c r="N20" s="11">
        <v>11.950000000000028</v>
      </c>
      <c r="O20" s="10">
        <v>0</v>
      </c>
      <c r="P20" s="10">
        <v>2.7</v>
      </c>
      <c r="Q20" s="10">
        <v>0</v>
      </c>
      <c r="R20" s="10">
        <v>1757.4846000000005</v>
      </c>
      <c r="S20" s="10">
        <v>173.84999999999982</v>
      </c>
      <c r="T20" s="10">
        <v>49.833999999999996</v>
      </c>
    </row>
    <row r="21" spans="1:20" x14ac:dyDescent="0.25">
      <c r="A21" s="7">
        <v>44927</v>
      </c>
      <c r="B21" s="12">
        <f t="shared" si="0"/>
        <v>1</v>
      </c>
      <c r="C21" s="8">
        <v>918</v>
      </c>
      <c r="D21" s="8">
        <v>16252</v>
      </c>
      <c r="E21" s="8">
        <v>0</v>
      </c>
      <c r="F21" s="8">
        <v>934</v>
      </c>
      <c r="G21" s="8">
        <v>0</v>
      </c>
      <c r="H21" s="8">
        <v>104160</v>
      </c>
      <c r="I21" s="8">
        <v>36023</v>
      </c>
      <c r="J21" s="8">
        <v>13500</v>
      </c>
      <c r="K21" s="8">
        <v>171787</v>
      </c>
      <c r="L21" s="7"/>
      <c r="M21" s="11">
        <v>3.4609999999999896</v>
      </c>
      <c r="N21" s="11">
        <v>23.900000000000027</v>
      </c>
      <c r="O21" s="10">
        <v>0</v>
      </c>
      <c r="P21" s="10">
        <v>2.7</v>
      </c>
      <c r="Q21" s="10">
        <v>0</v>
      </c>
      <c r="R21" s="10">
        <v>1852.4846000000005</v>
      </c>
      <c r="S21" s="10">
        <v>173.84999999999982</v>
      </c>
      <c r="T21" s="10">
        <v>49.833999999999996</v>
      </c>
    </row>
    <row r="22" spans="1:20" x14ac:dyDescent="0.25">
      <c r="A22" s="7">
        <v>44958</v>
      </c>
      <c r="B22" s="12">
        <f t="shared" si="0"/>
        <v>2</v>
      </c>
      <c r="C22" s="8">
        <v>889</v>
      </c>
      <c r="D22" s="8">
        <v>16252</v>
      </c>
      <c r="E22" s="8">
        <v>0</v>
      </c>
      <c r="F22" s="8">
        <v>821</v>
      </c>
      <c r="G22" s="8">
        <v>0</v>
      </c>
      <c r="H22" s="8">
        <v>126271</v>
      </c>
      <c r="I22" s="8">
        <v>33834</v>
      </c>
      <c r="J22" s="8">
        <v>13486</v>
      </c>
      <c r="K22" s="8">
        <v>191553</v>
      </c>
      <c r="L22" s="7"/>
      <c r="M22" s="11">
        <v>3.4609999999999896</v>
      </c>
      <c r="N22" s="11">
        <v>23.900000000000027</v>
      </c>
      <c r="O22" s="10">
        <v>0</v>
      </c>
      <c r="P22" s="10">
        <v>2.7</v>
      </c>
      <c r="Q22" s="10">
        <v>0</v>
      </c>
      <c r="R22" s="10">
        <v>1912.4846000000005</v>
      </c>
      <c r="S22" s="10">
        <v>173.84999999999982</v>
      </c>
      <c r="T22" s="10">
        <v>49.833999999999996</v>
      </c>
    </row>
    <row r="23" spans="1:20" x14ac:dyDescent="0.25">
      <c r="A23" s="7">
        <v>44986</v>
      </c>
      <c r="B23" s="12">
        <f t="shared" si="0"/>
        <v>3</v>
      </c>
      <c r="C23" s="8">
        <v>1034</v>
      </c>
      <c r="D23" s="8">
        <v>16252</v>
      </c>
      <c r="E23" s="8">
        <v>0</v>
      </c>
      <c r="F23" s="8">
        <v>810</v>
      </c>
      <c r="G23" s="8">
        <v>0</v>
      </c>
      <c r="H23" s="8">
        <v>204842</v>
      </c>
      <c r="I23" s="8">
        <v>37567</v>
      </c>
      <c r="J23" s="8">
        <v>14353</v>
      </c>
      <c r="K23" s="8">
        <v>274858</v>
      </c>
      <c r="L23" s="7"/>
      <c r="M23" s="11">
        <v>3.4609999999999896</v>
      </c>
      <c r="N23" s="11">
        <v>23.900000000000027</v>
      </c>
      <c r="O23" s="10">
        <v>0</v>
      </c>
      <c r="P23" s="10">
        <v>2.7</v>
      </c>
      <c r="Q23" s="10">
        <v>0</v>
      </c>
      <c r="R23" s="10">
        <v>1912.4846000000005</v>
      </c>
      <c r="S23" s="10">
        <v>173.84999999999982</v>
      </c>
      <c r="T23" s="10">
        <v>49.833999999999996</v>
      </c>
    </row>
    <row r="24" spans="1:20" x14ac:dyDescent="0.25">
      <c r="A24" s="7">
        <v>45017</v>
      </c>
      <c r="B24" s="12">
        <f t="shared" si="0"/>
        <v>4</v>
      </c>
      <c r="C24" s="8">
        <v>805</v>
      </c>
      <c r="D24" s="8">
        <v>16252</v>
      </c>
      <c r="E24" s="8">
        <v>0</v>
      </c>
      <c r="F24" s="8">
        <v>796</v>
      </c>
      <c r="G24" s="8">
        <v>0</v>
      </c>
      <c r="H24" s="8">
        <v>240178</v>
      </c>
      <c r="I24" s="8">
        <v>37849</v>
      </c>
      <c r="J24" s="8">
        <v>15974</v>
      </c>
      <c r="K24" s="8">
        <v>311854</v>
      </c>
      <c r="L24" s="7"/>
      <c r="M24" s="11">
        <v>3.4609999999999896</v>
      </c>
      <c r="N24" s="11">
        <v>23.900000000000027</v>
      </c>
      <c r="O24" s="10">
        <v>0</v>
      </c>
      <c r="P24" s="10">
        <v>2.7</v>
      </c>
      <c r="Q24" s="10">
        <v>0</v>
      </c>
      <c r="R24" s="10">
        <v>1912.4846000000005</v>
      </c>
      <c r="S24" s="10">
        <v>173.84999999999982</v>
      </c>
      <c r="T24" s="10">
        <v>49.833999999999996</v>
      </c>
    </row>
    <row r="25" spans="1:20" x14ac:dyDescent="0.25">
      <c r="A25" s="7">
        <v>45047</v>
      </c>
      <c r="B25" s="12">
        <f t="shared" si="0"/>
        <v>5</v>
      </c>
      <c r="C25" s="8">
        <v>481</v>
      </c>
      <c r="D25" s="8">
        <v>16252</v>
      </c>
      <c r="E25" s="8">
        <v>0</v>
      </c>
      <c r="F25" s="8">
        <v>790</v>
      </c>
      <c r="G25" s="8">
        <v>0</v>
      </c>
      <c r="H25" s="8">
        <v>278705</v>
      </c>
      <c r="I25" s="8">
        <v>29998</v>
      </c>
      <c r="J25" s="8">
        <v>20403</v>
      </c>
      <c r="K25" s="8">
        <v>346629</v>
      </c>
      <c r="L25" s="7"/>
      <c r="M25" s="11">
        <v>3.4609999999999896</v>
      </c>
      <c r="N25" s="11">
        <v>23.900000000000027</v>
      </c>
      <c r="O25" s="10">
        <v>0</v>
      </c>
      <c r="P25" s="10">
        <v>2.7</v>
      </c>
      <c r="Q25" s="10">
        <v>0</v>
      </c>
      <c r="R25" s="10">
        <v>1922.4846000000005</v>
      </c>
      <c r="S25" s="10">
        <v>173.84999999999982</v>
      </c>
      <c r="T25" s="10">
        <v>49.833999999999996</v>
      </c>
    </row>
    <row r="26" spans="1:20" x14ac:dyDescent="0.25">
      <c r="A26" s="7">
        <v>45078</v>
      </c>
      <c r="B26" s="12">
        <f t="shared" si="0"/>
        <v>6</v>
      </c>
      <c r="C26" s="8">
        <v>586</v>
      </c>
      <c r="D26" s="8">
        <v>16252</v>
      </c>
      <c r="E26" s="8">
        <v>0</v>
      </c>
      <c r="F26" s="8">
        <v>584</v>
      </c>
      <c r="G26" s="8">
        <v>0</v>
      </c>
      <c r="H26" s="8">
        <v>310268</v>
      </c>
      <c r="I26" s="8">
        <v>22121</v>
      </c>
      <c r="J26" s="8">
        <v>17960</v>
      </c>
      <c r="K26" s="8">
        <v>367771</v>
      </c>
      <c r="L26" s="7"/>
      <c r="M26" s="11">
        <v>3.4609999999999896</v>
      </c>
      <c r="N26" s="11">
        <v>23.900000000000027</v>
      </c>
      <c r="O26" s="10">
        <v>0</v>
      </c>
      <c r="P26" s="10">
        <v>2.7</v>
      </c>
      <c r="Q26" s="10">
        <v>0</v>
      </c>
      <c r="R26" s="10">
        <v>1971.7696000000005</v>
      </c>
      <c r="S26" s="10">
        <v>173.84999999999982</v>
      </c>
      <c r="T26" s="10">
        <v>49.833999999999996</v>
      </c>
    </row>
    <row r="27" spans="1:20" x14ac:dyDescent="0.25">
      <c r="A27" s="7">
        <v>45108</v>
      </c>
      <c r="B27" s="12">
        <f t="shared" si="0"/>
        <v>7</v>
      </c>
      <c r="C27" s="8">
        <v>655</v>
      </c>
      <c r="D27" s="8">
        <v>16252</v>
      </c>
      <c r="E27" s="8">
        <v>0</v>
      </c>
      <c r="F27" s="8">
        <v>656</v>
      </c>
      <c r="G27" s="8">
        <v>0</v>
      </c>
      <c r="H27" s="8">
        <v>338286</v>
      </c>
      <c r="I27" s="8">
        <v>20488</v>
      </c>
      <c r="J27" s="8">
        <v>17944</v>
      </c>
      <c r="K27" s="8">
        <v>394281</v>
      </c>
      <c r="M27" s="10">
        <v>3.4609999999999896</v>
      </c>
      <c r="N27" s="10">
        <v>23.900000000000027</v>
      </c>
      <c r="O27" s="10">
        <v>0</v>
      </c>
      <c r="P27" s="10">
        <v>2.7</v>
      </c>
      <c r="Q27" s="10">
        <v>0</v>
      </c>
      <c r="R27" s="10">
        <v>2050.3396000000002</v>
      </c>
      <c r="S27" s="10">
        <v>173.84999999999982</v>
      </c>
      <c r="T27" s="10">
        <v>49.833999999999996</v>
      </c>
    </row>
    <row r="28" spans="1:20" x14ac:dyDescent="0.25">
      <c r="A28" s="7">
        <v>45139</v>
      </c>
      <c r="B28" s="12">
        <f t="shared" si="0"/>
        <v>8</v>
      </c>
      <c r="C28" s="8">
        <v>731</v>
      </c>
      <c r="D28" s="8">
        <v>16252</v>
      </c>
      <c r="E28" s="8">
        <v>0</v>
      </c>
      <c r="F28" s="8">
        <v>621</v>
      </c>
      <c r="G28" s="8">
        <v>0</v>
      </c>
      <c r="H28" s="8">
        <v>326257</v>
      </c>
      <c r="I28" s="8">
        <v>18631</v>
      </c>
      <c r="J28" s="8">
        <v>11555</v>
      </c>
      <c r="K28" s="8">
        <v>374047</v>
      </c>
      <c r="M28" s="10">
        <v>3.2959999999999896</v>
      </c>
      <c r="N28" s="10">
        <v>23.900000000000027</v>
      </c>
      <c r="O28" s="10">
        <v>0</v>
      </c>
      <c r="P28" s="10">
        <v>2.7</v>
      </c>
      <c r="Q28" s="10">
        <v>0</v>
      </c>
      <c r="R28" s="10">
        <v>2128.9096000000009</v>
      </c>
      <c r="S28" s="10">
        <v>173.84999999999982</v>
      </c>
      <c r="T28" s="10">
        <v>49.833999999999996</v>
      </c>
    </row>
    <row r="30" spans="1:20" x14ac:dyDescent="0.25">
      <c r="A30" s="6" t="s">
        <v>38</v>
      </c>
    </row>
  </sheetData>
  <sheetProtection algorithmName="SHA-512" hashValue="qNsPJb+KtLNaVqvnN8ZFc8wlGC+aCrksBhmIUnYO9dnSUZKtCmc5s3AihcI6e/rJDfi8yQ9fb9jpd0hV8C1ukg==" saltValue="JYqF/KHk+Qyam94rG7T4pw==" spinCount="100000" sheet="1" objects="1" scenarios="1" selectLockedCells="1" selectUnlockedCells="1"/>
  <mergeCells count="3">
    <mergeCell ref="C1:K1"/>
    <mergeCell ref="M1:T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5C7C8-CC4C-48B7-82BE-CF62FC7757BB}">
  <dimension ref="A1:I15"/>
  <sheetViews>
    <sheetView workbookViewId="0">
      <selection sqref="A1:XFD1048576"/>
    </sheetView>
  </sheetViews>
  <sheetFormatPr defaultRowHeight="14.3" x14ac:dyDescent="0.25"/>
  <sheetData>
    <row r="1" spans="1:9" x14ac:dyDescent="0.25">
      <c r="A1" s="9" t="s">
        <v>17</v>
      </c>
      <c r="B1" s="4" t="s">
        <v>2</v>
      </c>
      <c r="C1" s="4" t="s">
        <v>12</v>
      </c>
      <c r="D1" s="4" t="s">
        <v>13</v>
      </c>
      <c r="E1" s="4" t="s">
        <v>3</v>
      </c>
      <c r="F1" s="4" t="s">
        <v>4</v>
      </c>
      <c r="G1" s="4" t="s">
        <v>5</v>
      </c>
      <c r="H1" s="4" t="s">
        <v>6</v>
      </c>
      <c r="I1" s="4" t="s">
        <v>7</v>
      </c>
    </row>
    <row r="2" spans="1:9" x14ac:dyDescent="0.25">
      <c r="A2">
        <v>1</v>
      </c>
      <c r="B2" s="13">
        <f>IFERROR(AVERAGEIFS('FiT production volumes'!C:C,'FiT production volumes'!$B:$B,$A2)/AVERAGEIFS('FiT production volumes'!M:M,'FiT production volumes'!$B:$B,$A2),B$15/12)</f>
        <v>173.31819314814322</v>
      </c>
      <c r="C2" s="13">
        <f>IFERROR(AVERAGEIFS('FiT production volumes'!D:D,'FiT production volumes'!$B:$B,$A2)/AVERAGEIFS('FiT production volumes'!N:N,'FiT production volumes'!$B:$B,$A2),C$15/12)</f>
        <v>133.37710299548621</v>
      </c>
      <c r="D2" s="13">
        <f>IFERROR(AVERAGEIFS('FiT production volumes'!E:E,'FiT production volumes'!$B:$B,$A2)/AVERAGEIFS('FiT production volumes'!O:O,'FiT production volumes'!$B:$B,$A2),D$15/12)</f>
        <v>67.073170731707435</v>
      </c>
      <c r="E2" s="13">
        <f>IFERROR(AVERAGEIFS('FiT production volumes'!F:F,'FiT production volumes'!$B:$B,$A2)/AVERAGEIFS('FiT production volumes'!P:P,'FiT production volumes'!$B:$B,$A2),E$15/12)</f>
        <v>315.92592592592592</v>
      </c>
      <c r="F2" s="13">
        <f>IFERROR(AVERAGEIFS('FiT production volumes'!G:G,'FiT production volumes'!$B:$B,$A2)/AVERAGEIFS('FiT production volumes'!Q:Q,'FiT production volumes'!$B:$B,$A2),F$15/12)</f>
        <v>249.09505295616037</v>
      </c>
      <c r="G2" s="13">
        <f>IFERROR(AVERAGEIFS('FiT production volumes'!H:H,'FiT production volumes'!$B:$B,$A2)/AVERAGEIFS('FiT production volumes'!R:R,'FiT production volumes'!$B:$B,$A2),G$15/12)</f>
        <v>57.26543576564994</v>
      </c>
      <c r="H2" s="13">
        <f>IFERROR(AVERAGEIFS('FiT production volumes'!I:I,'FiT production volumes'!$B:$B,$A2)/AVERAGEIFS('FiT production volumes'!S:S,'FiT production volumes'!$B:$B,$A2),H$15/12)</f>
        <v>236.15528281750292</v>
      </c>
      <c r="I2" s="13">
        <f>IFERROR(AVERAGEIFS('FiT production volumes'!J:J,'FiT production volumes'!$B:$B,$A2)/AVERAGEIFS('FiT production volumes'!T:T,'FiT production volumes'!$B:$B,$A2),I$15/12)</f>
        <v>244.47552165110847</v>
      </c>
    </row>
    <row r="3" spans="1:9" x14ac:dyDescent="0.25">
      <c r="A3">
        <v>2</v>
      </c>
      <c r="B3" s="13">
        <f>IFERROR(AVERAGEIFS('FiT production volumes'!C:C,'FiT production volumes'!$B:$B,$A3)/AVERAGEIFS('FiT production volumes'!M:M,'FiT production volumes'!$B:$B,$A3),B$15/12)</f>
        <v>158.02745867189719</v>
      </c>
      <c r="C3" s="13">
        <f>IFERROR(AVERAGEIFS('FiT production volumes'!D:D,'FiT production volumes'!$B:$B,$A3)/AVERAGEIFS('FiT production volumes'!N:N,'FiT production volumes'!$B:$B,$A3),C$15/12)</f>
        <v>679.99999999999841</v>
      </c>
      <c r="D3" s="13">
        <f>IFERROR(AVERAGEIFS('FiT production volumes'!E:E,'FiT production volumes'!$B:$B,$A3)/AVERAGEIFS('FiT production volumes'!O:O,'FiT production volumes'!$B:$B,$A3),D$15/12)</f>
        <v>52.765093860984386</v>
      </c>
      <c r="E3" s="13">
        <f>IFERROR(AVERAGEIFS('FiT production volumes'!F:F,'FiT production volumes'!$B:$B,$A3)/AVERAGEIFS('FiT production volumes'!P:P,'FiT production volumes'!$B:$B,$A3),E$15/12)</f>
        <v>210.92592592592592</v>
      </c>
      <c r="F3" s="13">
        <f>IFERROR(AVERAGEIFS('FiT production volumes'!G:G,'FiT production volumes'!$B:$B,$A3)/AVERAGEIFS('FiT production volumes'!Q:Q,'FiT production volumes'!$B:$B,$A3),F$15/12)</f>
        <v>225.49939670197082</v>
      </c>
      <c r="G3" s="13">
        <f>IFERROR(AVERAGEIFS('FiT production volumes'!H:H,'FiT production volumes'!$B:$B,$A3)/AVERAGEIFS('FiT production volumes'!R:R,'FiT production volumes'!$B:$B,$A3),G$15/12)</f>
        <v>74.648921945819239</v>
      </c>
      <c r="H3" s="13">
        <f>IFERROR(AVERAGEIFS('FiT production volumes'!I:I,'FiT production volumes'!$B:$B,$A3)/AVERAGEIFS('FiT production volumes'!S:S,'FiT production volumes'!$B:$B,$A3),H$15/12)</f>
        <v>233.47118463180388</v>
      </c>
      <c r="I3" s="13">
        <f>IFERROR(AVERAGEIFS('FiT production volumes'!J:J,'FiT production volumes'!$B:$B,$A3)/AVERAGEIFS('FiT production volumes'!T:T,'FiT production volumes'!$B:$B,$A3),I$15/12)</f>
        <v>270.24233492979658</v>
      </c>
    </row>
    <row r="4" spans="1:9" x14ac:dyDescent="0.25">
      <c r="A4">
        <v>3</v>
      </c>
      <c r="B4" s="13">
        <f>IFERROR(AVERAGEIFS('FiT production volumes'!C:C,'FiT production volumes'!$B:$B,$A4)/AVERAGEIFS('FiT production volumes'!M:M,'FiT production volumes'!$B:$B,$A4),B$15/12)</f>
        <v>166.27176264551389</v>
      </c>
      <c r="C4" s="13">
        <f>IFERROR(AVERAGEIFS('FiT production volumes'!D:D,'FiT production volumes'!$B:$B,$A4)/AVERAGEIFS('FiT production volumes'!N:N,'FiT production volumes'!$B:$B,$A4),C$15/12)</f>
        <v>679.99999999999841</v>
      </c>
      <c r="D4" s="13">
        <f>IFERROR(AVERAGEIFS('FiT production volumes'!E:E,'FiT production volumes'!$B:$B,$A4)/AVERAGEIFS('FiT production volumes'!O:O,'FiT production volumes'!$B:$B,$A4),D$15/12)</f>
        <v>121.88044109112045</v>
      </c>
      <c r="E4" s="13">
        <f>IFERROR(AVERAGEIFS('FiT production volumes'!F:F,'FiT production volumes'!$B:$B,$A4)/AVERAGEIFS('FiT production volumes'!P:P,'FiT production volumes'!$B:$B,$A4),E$15/12)</f>
        <v>150</v>
      </c>
      <c r="F4" s="13">
        <f>IFERROR(AVERAGEIFS('FiT production volumes'!G:G,'FiT production volumes'!$B:$B,$A4)/AVERAGEIFS('FiT production volumes'!Q:Q,'FiT production volumes'!$B:$B,$A4),F$15/12)</f>
        <v>0</v>
      </c>
      <c r="G4" s="13">
        <f>IFERROR(AVERAGEIFS('FiT production volumes'!H:H,'FiT production volumes'!$B:$B,$A4)/AVERAGEIFS('FiT production volumes'!R:R,'FiT production volumes'!$B:$B,$A4),G$15/12)</f>
        <v>124.1977165069116</v>
      </c>
      <c r="H4" s="13">
        <f>IFERROR(AVERAGEIFS('FiT production volumes'!I:I,'FiT production volumes'!$B:$B,$A4)/AVERAGEIFS('FiT production volumes'!S:S,'FiT production volumes'!$B:$B,$A4),H$15/12)</f>
        <v>167.01707577374617</v>
      </c>
      <c r="I4" s="13">
        <f>IFERROR(AVERAGEIFS('FiT production volumes'!J:J,'FiT production volumes'!$B:$B,$A4)/AVERAGEIFS('FiT production volumes'!T:T,'FiT production volumes'!$B:$B,$A4),I$15/12)</f>
        <v>346.92373818003193</v>
      </c>
    </row>
    <row r="5" spans="1:9" x14ac:dyDescent="0.25">
      <c r="A5">
        <v>4</v>
      </c>
      <c r="B5" s="13">
        <f>IFERROR(AVERAGEIFS('FiT production volumes'!C:C,'FiT production volumes'!$B:$B,$A5)/AVERAGEIFS('FiT production volumes'!M:M,'FiT production volumes'!$B:$B,$A5),B$15/12)</f>
        <v>152.93993899232177</v>
      </c>
      <c r="C5" s="13">
        <f>IFERROR(AVERAGEIFS('FiT production volumes'!D:D,'FiT production volumes'!$B:$B,$A5)/AVERAGEIFS('FiT production volumes'!N:N,'FiT production volumes'!$B:$B,$A5),C$15/12)</f>
        <v>679.99999999999841</v>
      </c>
      <c r="D5" s="13">
        <f>IFERROR(AVERAGEIFS('FiT production volumes'!E:E,'FiT production volumes'!$B:$B,$A5)/AVERAGEIFS('FiT production volumes'!O:O,'FiT production volumes'!$B:$B,$A5),D$15/12)</f>
        <v>1.0131712259371879</v>
      </c>
      <c r="E5" s="13">
        <f>IFERROR(AVERAGEIFS('FiT production volumes'!F:F,'FiT production volumes'!$B:$B,$A5)/AVERAGEIFS('FiT production volumes'!P:P,'FiT production volumes'!$B:$B,$A5),E$15/12)</f>
        <v>147.40740740740739</v>
      </c>
      <c r="F5" s="13">
        <f>IFERROR(AVERAGEIFS('FiT production volumes'!G:G,'FiT production volumes'!$B:$B,$A5)/AVERAGEIFS('FiT production volumes'!Q:Q,'FiT production volumes'!$B:$B,$A5),F$15/12)</f>
        <v>215.90971822433229</v>
      </c>
      <c r="G5" s="13">
        <f>IFERROR(AVERAGEIFS('FiT production volumes'!H:H,'FiT production volumes'!$B:$B,$A5)/AVERAGEIFS('FiT production volumes'!R:R,'FiT production volumes'!$B:$B,$A5),G$15/12)</f>
        <v>134.51891217429755</v>
      </c>
      <c r="H5" s="13">
        <f>IFERROR(AVERAGEIFS('FiT production volumes'!I:I,'FiT production volumes'!$B:$B,$A5)/AVERAGEIFS('FiT production volumes'!S:S,'FiT production volumes'!$B:$B,$A5),H$15/12)</f>
        <v>209.51974386339401</v>
      </c>
      <c r="I5" s="13">
        <f>IFERROR(AVERAGEIFS('FiT production volumes'!J:J,'FiT production volumes'!$B:$B,$A5)/AVERAGEIFS('FiT production volumes'!T:T,'FiT production volumes'!$B:$B,$A5),I$15/12)</f>
        <v>238.77358876744853</v>
      </c>
    </row>
    <row r="6" spans="1:9" x14ac:dyDescent="0.25">
      <c r="A6">
        <v>5</v>
      </c>
      <c r="B6" s="13">
        <f>IFERROR(AVERAGEIFS('FiT production volumes'!C:C,'FiT production volumes'!$B:$B,$A6)/AVERAGEIFS('FiT production volumes'!M:M,'FiT production volumes'!$B:$B,$A6),B$15/12)</f>
        <v>122.48844955409935</v>
      </c>
      <c r="C6" s="13">
        <f>IFERROR(AVERAGEIFS('FiT production volumes'!D:D,'FiT production volumes'!$B:$B,$A6)/AVERAGEIFS('FiT production volumes'!N:N,'FiT production volumes'!$B:$B,$A6),C$15/12)</f>
        <v>679.99999999999841</v>
      </c>
      <c r="D6" s="13">
        <f>IFERROR(AVERAGEIFS('FiT production volumes'!E:E,'FiT production volumes'!$B:$B,$A6)/AVERAGEIFS('FiT production volumes'!O:O,'FiT production volumes'!$B:$B,$A6),D$15/12)</f>
        <v>118.23647294589281</v>
      </c>
      <c r="E6" s="13">
        <f>IFERROR(AVERAGEIFS('FiT production volumes'!F:F,'FiT production volumes'!$B:$B,$A6)/AVERAGEIFS('FiT production volumes'!P:P,'FiT production volumes'!$B:$B,$A6),E$15/12)</f>
        <v>146.29629629629628</v>
      </c>
      <c r="F6" s="13">
        <f>IFERROR(AVERAGEIFS('FiT production volumes'!G:G,'FiT production volumes'!$B:$B,$A6)/AVERAGEIFS('FiT production volumes'!Q:Q,'FiT production volumes'!$B:$B,$A6),F$15/12)</f>
        <v>215.90971822433229</v>
      </c>
      <c r="G6" s="13">
        <f>IFERROR(AVERAGEIFS('FiT production volumes'!H:H,'FiT production volumes'!$B:$B,$A6)/AVERAGEIFS('FiT production volumes'!R:R,'FiT production volumes'!$B:$B,$A6),G$15/12)</f>
        <v>159.75547855318695</v>
      </c>
      <c r="H6" s="13">
        <f>IFERROR(AVERAGEIFS('FiT production volumes'!I:I,'FiT production volumes'!$B:$B,$A6)/AVERAGEIFS('FiT production volumes'!S:S,'FiT production volumes'!$B:$B,$A6),H$15/12)</f>
        <v>130.72096128170907</v>
      </c>
      <c r="I6" s="13">
        <f>IFERROR(AVERAGEIFS('FiT production volumes'!J:J,'FiT production volumes'!$B:$B,$A6)/AVERAGEIFS('FiT production volumes'!T:T,'FiT production volumes'!$B:$B,$A6),I$15/12)</f>
        <v>365.64124606001064</v>
      </c>
    </row>
    <row r="7" spans="1:9" x14ac:dyDescent="0.25">
      <c r="A7">
        <v>6</v>
      </c>
      <c r="B7" s="13">
        <f>IFERROR(AVERAGEIFS('FiT production volumes'!C:C,'FiT production volumes'!$B:$B,$A7)/AVERAGEIFS('FiT production volumes'!M:M,'FiT production volumes'!$B:$B,$A7),B$15/12)</f>
        <v>96.601489757914578</v>
      </c>
      <c r="C7" s="13">
        <f>IFERROR(AVERAGEIFS('FiT production volumes'!D:D,'FiT production volumes'!$B:$B,$A7)/AVERAGEIFS('FiT production volumes'!N:N,'FiT production volumes'!$B:$B,$A7),C$15/12)</f>
        <v>679.99999999999841</v>
      </c>
      <c r="D7" s="13">
        <f>IFERROR(AVERAGEIFS('FiT production volumes'!E:E,'FiT production volumes'!$B:$B,$A7)/AVERAGEIFS('FiT production volumes'!O:O,'FiT production volumes'!$B:$B,$A7),D$15/12)</f>
        <v>2.0040080160320817</v>
      </c>
      <c r="E7" s="13">
        <f>IFERROR(AVERAGEIFS('FiT production volumes'!F:F,'FiT production volumes'!$B:$B,$A7)/AVERAGEIFS('FiT production volumes'!P:P,'FiT production volumes'!$B:$B,$A7),E$15/12)</f>
        <v>108.14814814814814</v>
      </c>
      <c r="F7" s="13">
        <f>IFERROR(AVERAGEIFS('FiT production volumes'!G:G,'FiT production volumes'!$B:$B,$A7)/AVERAGEIFS('FiT production volumes'!Q:Q,'FiT production volumes'!$B:$B,$A7),F$15/12)</f>
        <v>215.90971822433229</v>
      </c>
      <c r="G7" s="13">
        <f>IFERROR(AVERAGEIFS('FiT production volumes'!H:H,'FiT production volumes'!$B:$B,$A7)/AVERAGEIFS('FiT production volumes'!R:R,'FiT production volumes'!$B:$B,$A7),G$15/12)</f>
        <v>174.3366212125556</v>
      </c>
      <c r="H7" s="13">
        <f>IFERROR(AVERAGEIFS('FiT production volumes'!I:I,'FiT production volumes'!$B:$B,$A7)/AVERAGEIFS('FiT production volumes'!S:S,'FiT production volumes'!$B:$B,$A7),H$15/12)</f>
        <v>124.09406734366661</v>
      </c>
      <c r="I7" s="13">
        <f>IFERROR(AVERAGEIFS('FiT production volumes'!J:J,'FiT production volumes'!$B:$B,$A7)/AVERAGEIFS('FiT production volumes'!T:T,'FiT production volumes'!$B:$B,$A7),I$15/12)</f>
        <v>316.5193008309796</v>
      </c>
    </row>
    <row r="8" spans="1:9" x14ac:dyDescent="0.25">
      <c r="A8">
        <v>7</v>
      </c>
      <c r="B8" s="13">
        <f>IFERROR(AVERAGEIFS('FiT production volumes'!C:C,'FiT production volumes'!$B:$B,$A8)/AVERAGEIFS('FiT production volumes'!M:M,'FiT production volumes'!$B:$B,$A8),B$15/12)</f>
        <v>248.74522907433578</v>
      </c>
      <c r="C8" s="13">
        <f>IFERROR(AVERAGEIFS('FiT production volumes'!D:D,'FiT production volumes'!$B:$B,$A8)/AVERAGEIFS('FiT production volumes'!N:N,'FiT production volumes'!$B:$B,$A8),C$15/12)</f>
        <v>385.58250497017883</v>
      </c>
      <c r="D8" s="13">
        <f>IFERROR(AVERAGEIFS('FiT production volumes'!E:E,'FiT production volumes'!$B:$B,$A8)/AVERAGEIFS('FiT production volumes'!O:O,'FiT production volumes'!$B:$B,$A8),D$15/12)</f>
        <v>189.85507246376861</v>
      </c>
      <c r="E8" s="13">
        <f>IFERROR(AVERAGEIFS('FiT production volumes'!F:F,'FiT production volumes'!$B:$B,$A8)/AVERAGEIFS('FiT production volumes'!P:P,'FiT production volumes'!$B:$B,$A8),E$15/12)</f>
        <v>191.48148148148144</v>
      </c>
      <c r="F8" s="13">
        <f>IFERROR(AVERAGEIFS('FiT production volumes'!G:G,'FiT production volumes'!$B:$B,$A8)/AVERAGEIFS('FiT production volumes'!Q:Q,'FiT production volumes'!$B:$B,$A8),F$15/12)</f>
        <v>201.09934307547931</v>
      </c>
      <c r="G8" s="13">
        <f>IFERROR(AVERAGEIFS('FiT production volumes'!H:H,'FiT production volumes'!$B:$B,$A8)/AVERAGEIFS('FiT production volumes'!R:R,'FiT production volumes'!$B:$B,$A8),G$15/12)</f>
        <v>164.59601906772204</v>
      </c>
      <c r="H8" s="13">
        <f>IFERROR(AVERAGEIFS('FiT production volumes'!I:I,'FiT production volumes'!$B:$B,$A8)/AVERAGEIFS('FiT production volumes'!S:S,'FiT production volumes'!$B:$B,$A8),H$15/12)</f>
        <v>118.25497446733593</v>
      </c>
      <c r="I8" s="13">
        <f>IFERROR(AVERAGEIFS('FiT production volumes'!J:J,'FiT production volumes'!$B:$B,$A8)/AVERAGEIFS('FiT production volumes'!T:T,'FiT production volumes'!$B:$B,$A8),I$15/12)</f>
        <v>385.33214678322781</v>
      </c>
    </row>
    <row r="9" spans="1:9" x14ac:dyDescent="0.25">
      <c r="A9">
        <v>8</v>
      </c>
      <c r="B9" s="13">
        <f>IFERROR(AVERAGEIFS('FiT production volumes'!C:C,'FiT production volumes'!$B:$B,$A9)/AVERAGEIFS('FiT production volumes'!M:M,'FiT production volumes'!$B:$B,$A9),B$15/12)</f>
        <v>259.1422525556585</v>
      </c>
      <c r="C9" s="13">
        <f>IFERROR(AVERAGEIFS('FiT production volumes'!D:D,'FiT production volumes'!$B:$B,$A9)/AVERAGEIFS('FiT production volumes'!N:N,'FiT production volumes'!$B:$B,$A9),C$15/12)</f>
        <v>343.07355864811126</v>
      </c>
      <c r="D9" s="13">
        <f>IFERROR(AVERAGEIFS('FiT production volumes'!E:E,'FiT production volumes'!$B:$B,$A9)/AVERAGEIFS('FiT production volumes'!O:O,'FiT production volumes'!$B:$B,$A9),D$15/12)</f>
        <v>194.34463365099242</v>
      </c>
      <c r="E9" s="13">
        <f>IFERROR(AVERAGEIFS('FiT production volumes'!F:F,'FiT production volumes'!$B:$B,$A9)/AVERAGEIFS('FiT production volumes'!P:P,'FiT production volumes'!$B:$B,$A9),E$15/12)</f>
        <v>171.85185185185182</v>
      </c>
      <c r="F9" s="13">
        <f>IFERROR(AVERAGEIFS('FiT production volumes'!G:G,'FiT production volumes'!$B:$B,$A9)/AVERAGEIFS('FiT production volumes'!Q:Q,'FiT production volumes'!$B:$B,$A9),F$15/12)</f>
        <v>229.25325110604641</v>
      </c>
      <c r="G9" s="13">
        <f>IFERROR(AVERAGEIFS('FiT production volumes'!H:H,'FiT production volumes'!$B:$B,$A9)/AVERAGEIFS('FiT production volumes'!R:R,'FiT production volumes'!$B:$B,$A9),G$15/12)</f>
        <v>151.56235705803132</v>
      </c>
      <c r="H9" s="13">
        <f>IFERROR(AVERAGEIFS('FiT production volumes'!I:I,'FiT production volumes'!$B:$B,$A9)/AVERAGEIFS('FiT production volumes'!S:S,'FiT production volumes'!$B:$B,$A9),H$15/12)</f>
        <v>102.9658343099253</v>
      </c>
      <c r="I9" s="13">
        <f>IFERROR(AVERAGEIFS('FiT production volumes'!J:J,'FiT production volumes'!$B:$B,$A9)/AVERAGEIFS('FiT production volumes'!T:T,'FiT production volumes'!$B:$B,$A9),I$15/12)</f>
        <v>254.22626788036416</v>
      </c>
    </row>
    <row r="10" spans="1:9" x14ac:dyDescent="0.25">
      <c r="A10">
        <v>9</v>
      </c>
      <c r="B10" s="13">
        <f>IFERROR(AVERAGEIFS('FiT production volumes'!C:C,'FiT production volumes'!$B:$B,$A10)/AVERAGEIFS('FiT production volumes'!M:M,'FiT production volumes'!$B:$B,$A10),B$15/12)</f>
        <v>274.81655821680761</v>
      </c>
      <c r="C10" s="13">
        <f>IFERROR(AVERAGEIFS('FiT production volumes'!D:D,'FiT production volumes'!$B:$B,$A10)/AVERAGEIFS('FiT production volumes'!N:N,'FiT production volumes'!$B:$B,$A10),C$15/12)</f>
        <v>269.69244288224951</v>
      </c>
      <c r="D10" s="13">
        <f>IFERROR(AVERAGEIFS('FiT production volumes'!E:E,'FiT production volumes'!$B:$B,$A10)/AVERAGEIFS('FiT production volumes'!O:O,'FiT production volumes'!$B:$B,$A10),D$15/12)</f>
        <v>138.59708573364981</v>
      </c>
      <c r="E10" s="13">
        <f>IFERROR(AVERAGEIFS('FiT production volumes'!F:F,'FiT production volumes'!$B:$B,$A10)/AVERAGEIFS('FiT production volumes'!P:P,'FiT production volumes'!$B:$B,$A10),E$15/12)</f>
        <v>172.59259259259258</v>
      </c>
      <c r="F10" s="13">
        <f>IFERROR(AVERAGEIFS('FiT production volumes'!G:G,'FiT production volumes'!$B:$B,$A10)/AVERAGEIFS('FiT production volumes'!Q:Q,'FiT production volumes'!$B:$B,$A10),F$15/12)</f>
        <v>239.97854940340531</v>
      </c>
      <c r="G10" s="13">
        <f>IFERROR(AVERAGEIFS('FiT production volumes'!H:H,'FiT production volumes'!$B:$B,$A10)/AVERAGEIFS('FiT production volumes'!R:R,'FiT production volumes'!$B:$B,$A10),G$15/12)</f>
        <v>121.8564888689928</v>
      </c>
      <c r="H10" s="13">
        <f>IFERROR(AVERAGEIFS('FiT production volumes'!I:I,'FiT production volumes'!$B:$B,$A10)/AVERAGEIFS('FiT production volumes'!S:S,'FiT production volumes'!$B:$B,$A10),H$15/12)</f>
        <v>111.94312796208543</v>
      </c>
      <c r="I10" s="13">
        <f>IFERROR(AVERAGEIFS('FiT production volumes'!J:J,'FiT production volumes'!$B:$B,$A10)/AVERAGEIFS('FiT production volumes'!T:T,'FiT production volumes'!$B:$B,$A10),I$15/12)</f>
        <v>242.18139543747978</v>
      </c>
    </row>
    <row r="11" spans="1:9" x14ac:dyDescent="0.25">
      <c r="A11">
        <v>10</v>
      </c>
      <c r="B11" s="13">
        <f>IFERROR(AVERAGEIFS('FiT production volumes'!C:C,'FiT production volumes'!$B:$B,$A11)/AVERAGEIFS('FiT production volumes'!M:M,'FiT production volumes'!$B:$B,$A11),B$15/12)</f>
        <v>308.73598227883173</v>
      </c>
      <c r="C11" s="13">
        <f>IFERROR(AVERAGEIFS('FiT production volumes'!D:D,'FiT production volumes'!$B:$B,$A11)/AVERAGEIFS('FiT production volumes'!N:N,'FiT production volumes'!$B:$B,$A11),C$15/12)</f>
        <v>319.94727592267128</v>
      </c>
      <c r="D11" s="13">
        <f>IFERROR(AVERAGEIFS('FiT production volumes'!E:E,'FiT production volumes'!$B:$B,$A11)/AVERAGEIFS('FiT production volumes'!O:O,'FiT production volumes'!$B:$B,$A11),D$15/12)</f>
        <v>86.145010768126483</v>
      </c>
      <c r="E11" s="13">
        <f>IFERROR(AVERAGEIFS('FiT production volumes'!F:F,'FiT production volumes'!$B:$B,$A11)/AVERAGEIFS('FiT production volumes'!P:P,'FiT production volumes'!$B:$B,$A11),E$15/12)</f>
        <v>197.2222222222222</v>
      </c>
      <c r="F11" s="13">
        <f>IFERROR(AVERAGEIFS('FiT production volumes'!G:G,'FiT production volumes'!$B:$B,$A11)/AVERAGEIFS('FiT production volumes'!Q:Q,'FiT production volumes'!$B:$B,$A11),F$15/12)</f>
        <v>182.59820351253524</v>
      </c>
      <c r="G11" s="13">
        <f>IFERROR(AVERAGEIFS('FiT production volumes'!H:H,'FiT production volumes'!$B:$B,$A11)/AVERAGEIFS('FiT production volumes'!R:R,'FiT production volumes'!$B:$B,$A11),G$15/12)</f>
        <v>102.98327133462593</v>
      </c>
      <c r="H11" s="13">
        <f>IFERROR(AVERAGEIFS('FiT production volumes'!I:I,'FiT production volumes'!$B:$B,$A11)/AVERAGEIFS('FiT production volumes'!S:S,'FiT production volumes'!$B:$B,$A11),H$15/12)</f>
        <v>167.23663313922728</v>
      </c>
      <c r="I11" s="13">
        <f>IFERROR(AVERAGEIFS('FiT production volumes'!J:J,'FiT production volumes'!$B:$B,$A11)/AVERAGEIFS('FiT production volumes'!T:T,'FiT production volumes'!$B:$B,$A11),I$15/12)</f>
        <v>245.46923361429603</v>
      </c>
    </row>
    <row r="12" spans="1:9" x14ac:dyDescent="0.25">
      <c r="A12">
        <v>11</v>
      </c>
      <c r="B12" s="13">
        <f>IFERROR(AVERAGEIFS('FiT production volumes'!C:C,'FiT production volumes'!$B:$B,$A12)/AVERAGEIFS('FiT production volumes'!M:M,'FiT production volumes'!$B:$B,$A12),B$15/12)</f>
        <v>284.18971640511575</v>
      </c>
      <c r="C12" s="13">
        <f>IFERROR(AVERAGEIFS('FiT production volumes'!D:D,'FiT production volumes'!$B:$B,$A12)/AVERAGEIFS('FiT production volumes'!N:N,'FiT production volumes'!$B:$B,$A12),C$15/12)</f>
        <v>308.07117750439363</v>
      </c>
      <c r="D12" s="13">
        <f>IFERROR(AVERAGEIFS('FiT production volumes'!E:E,'FiT production volumes'!$B:$B,$A12)/AVERAGEIFS('FiT production volumes'!O:O,'FiT production volumes'!$B:$B,$A12),D$15/12)</f>
        <v>140.78595955742108</v>
      </c>
      <c r="E12" s="13">
        <f>IFERROR(AVERAGEIFS('FiT production volumes'!F:F,'FiT production volumes'!$B:$B,$A12)/AVERAGEIFS('FiT production volumes'!P:P,'FiT production volumes'!$B:$B,$A12),E$15/12)</f>
        <v>244.62962962962962</v>
      </c>
      <c r="F12" s="13">
        <f>IFERROR(AVERAGEIFS('FiT production volumes'!G:G,'FiT production volumes'!$B:$B,$A12)/AVERAGEIFS('FiT production volumes'!Q:Q,'FiT production volumes'!$B:$B,$A12),F$15/12)</f>
        <v>236.89502614291465</v>
      </c>
      <c r="G12" s="13">
        <f>IFERROR(AVERAGEIFS('FiT production volumes'!H:H,'FiT production volumes'!$B:$B,$A12)/AVERAGEIFS('FiT production volumes'!R:R,'FiT production volumes'!$B:$B,$A12),G$15/12)</f>
        <v>58.6894731082158</v>
      </c>
      <c r="H12" s="13">
        <f>IFERROR(AVERAGEIFS('FiT production volumes'!I:I,'FiT production volumes'!$B:$B,$A12)/AVERAGEIFS('FiT production volumes'!S:S,'FiT production volumes'!$B:$B,$A12),H$15/12)</f>
        <v>164.69479830148637</v>
      </c>
      <c r="I12" s="13">
        <f>IFERROR(AVERAGEIFS('FiT production volumes'!J:J,'FiT production volumes'!$B:$B,$A12)/AVERAGEIFS('FiT production volumes'!T:T,'FiT production volumes'!$B:$B,$A12),I$15/12)</f>
        <v>299.01931531101428</v>
      </c>
    </row>
    <row r="13" spans="1:9" x14ac:dyDescent="0.25">
      <c r="A13">
        <v>12</v>
      </c>
      <c r="B13" s="13">
        <f>IFERROR(AVERAGEIFS('FiT production volumes'!C:C,'FiT production volumes'!$B:$B,$A13)/AVERAGEIFS('FiT production volumes'!M:M,'FiT production volumes'!$B:$B,$A13),B$15/12)</f>
        <v>315.98534186492515</v>
      </c>
      <c r="C13" s="13">
        <f>IFERROR(AVERAGEIFS('FiT production volumes'!D:D,'FiT production volumes'!$B:$B,$A13)/AVERAGEIFS('FiT production volumes'!N:N,'FiT production volumes'!$B:$B,$A13),C$15/12)</f>
        <v>334.82342422887791</v>
      </c>
      <c r="D13" s="13">
        <f>IFERROR(AVERAGEIFS('FiT production volumes'!E:E,'FiT production volumes'!$B:$B,$A13)/AVERAGEIFS('FiT production volumes'!O:O,'FiT production volumes'!$B:$B,$A13),D$15/12)</f>
        <v>117.51239984738669</v>
      </c>
      <c r="E13" s="13">
        <f>IFERROR(AVERAGEIFS('FiT production volumes'!F:F,'FiT production volumes'!$B:$B,$A13)/AVERAGEIFS('FiT production volumes'!P:P,'FiT production volumes'!$B:$B,$A13),E$15/12)</f>
        <v>326.85185185185185</v>
      </c>
      <c r="F13" s="13">
        <f>IFERROR(AVERAGEIFS('FiT production volumes'!G:G,'FiT production volumes'!$B:$B,$A13)/AVERAGEIFS('FiT production volumes'!Q:Q,'FiT production volumes'!$B:$B,$A13),F$15/12)</f>
        <v>270.81378200831216</v>
      </c>
      <c r="G13" s="13">
        <f>IFERROR(AVERAGEIFS('FiT production volumes'!H:H,'FiT production volumes'!$B:$B,$A13)/AVERAGEIFS('FiT production volumes'!R:R,'FiT production volumes'!$B:$B,$A13),G$15/12)</f>
        <v>42.34719082781131</v>
      </c>
      <c r="H13" s="13">
        <f>IFERROR(AVERAGEIFS('FiT production volumes'!I:I,'FiT production volumes'!$B:$B,$A13)/AVERAGEIFS('FiT production volumes'!S:S,'FiT production volumes'!$B:$B,$A13),H$15/12)</f>
        <v>189.19372006386396</v>
      </c>
      <c r="I13" s="13">
        <f>IFERROR(AVERAGEIFS('FiT production volumes'!J:J,'FiT production volumes'!$B:$B,$A13)/AVERAGEIFS('FiT production volumes'!T:T,'FiT production volumes'!$B:$B,$A13),I$15/12)</f>
        <v>326.78111887067632</v>
      </c>
    </row>
    <row r="15" spans="1:9" x14ac:dyDescent="0.25">
      <c r="A15" s="9" t="s">
        <v>16</v>
      </c>
      <c r="B15" s="13">
        <f>AVERAGE('FiT production volumes'!C:C)/AVERAGE('FiT production volumes'!M:M)*12</f>
        <v>2941.0013433540321</v>
      </c>
      <c r="C15" s="13">
        <f>AVERAGE('FiT production volumes'!D:D)/AVERAGE('FiT production volumes'!N:N)*12</f>
        <v>4070.5430535784576</v>
      </c>
      <c r="D15" s="13">
        <f>AVERAGE('FiT production volumes'!E:E)/AVERAGE('FiT production volumes'!O:O)*12</f>
        <v>1467.8669765080392</v>
      </c>
      <c r="E15" s="13">
        <f>AVERAGE('FiT production volumes'!F:F)/AVERAGE('FiT production volumes'!P:P)*12</f>
        <v>2367.6923076923067</v>
      </c>
      <c r="F15" s="13">
        <f>AVERAGE('FiT production volumes'!G:G)/AVERAGE('FiT production volumes'!Q:Q)*12</f>
        <v>2590.9166186919874</v>
      </c>
      <c r="G15" s="13">
        <f>AVERAGE('FiT production volumes'!H:H)/AVERAGE('FiT production volumes'!R:R)*12</f>
        <v>1406.9799678510187</v>
      </c>
      <c r="H15" s="13">
        <f>AVERAGE('FiT production volumes'!I:I)/AVERAGE('FiT production volumes'!S:S)*12</f>
        <v>1907.0918832532575</v>
      </c>
      <c r="I15" s="13">
        <f>AVERAGE('FiT production volumes'!J:J)/AVERAGE('FiT production volumes'!T:T)*12</f>
        <v>3555.2959668927242</v>
      </c>
    </row>
  </sheetData>
  <sheetProtection algorithmName="SHA-512" hashValue="BScS55hn8XxSYYps74mk5kKdINZtkt79WCctPqaEGVML85mLq3cnLpaTcZ7U6npT3oV75LrBKrDmpiOBLmeI5Q==" saltValue="OGu3bPCAFaOqXIRIf54jsg=="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939B-B67D-4547-ADC3-8E793C40D416}">
  <dimension ref="A2:H13"/>
  <sheetViews>
    <sheetView workbookViewId="0"/>
  </sheetViews>
  <sheetFormatPr defaultRowHeight="14.3" x14ac:dyDescent="0.25"/>
  <cols>
    <col min="1" max="1" width="10.625" bestFit="1" customWidth="1"/>
    <col min="2" max="2" width="12.5" customWidth="1"/>
    <col min="3" max="3" width="9.875" bestFit="1" customWidth="1"/>
    <col min="4" max="5" width="9.875" customWidth="1"/>
    <col min="7" max="7" width="11.25" bestFit="1" customWidth="1"/>
  </cols>
  <sheetData>
    <row r="2" spans="1:8" ht="14.3" customHeight="1" x14ac:dyDescent="0.25">
      <c r="A2" s="9"/>
      <c r="B2" s="3">
        <v>44852</v>
      </c>
      <c r="C2" s="3">
        <v>44887</v>
      </c>
      <c r="D2" s="3"/>
      <c r="E2" s="3"/>
      <c r="F2" t="s">
        <v>8</v>
      </c>
      <c r="G2" t="s">
        <v>41</v>
      </c>
    </row>
    <row r="3" spans="1:8" ht="28.55" x14ac:dyDescent="0.25">
      <c r="A3" s="28" t="s">
        <v>54</v>
      </c>
      <c r="B3">
        <v>5.24</v>
      </c>
      <c r="C3">
        <v>8.16</v>
      </c>
      <c r="F3" t="s">
        <v>9</v>
      </c>
      <c r="G3" t="s">
        <v>11</v>
      </c>
      <c r="H3" t="s">
        <v>14</v>
      </c>
    </row>
    <row r="4" spans="1:8" ht="28.55" x14ac:dyDescent="0.25">
      <c r="A4" s="28" t="s">
        <v>53</v>
      </c>
      <c r="B4">
        <v>0.39</v>
      </c>
      <c r="C4">
        <v>0.11</v>
      </c>
      <c r="F4" t="s">
        <v>10</v>
      </c>
      <c r="G4" t="s">
        <v>29</v>
      </c>
      <c r="H4" t="s">
        <v>24</v>
      </c>
    </row>
    <row r="6" spans="1:8" x14ac:dyDescent="0.25">
      <c r="A6" t="s">
        <v>39</v>
      </c>
    </row>
    <row r="7" spans="1:8" x14ac:dyDescent="0.25">
      <c r="A7" s="29" t="s">
        <v>55</v>
      </c>
    </row>
    <row r="13" spans="1:8" x14ac:dyDescent="0.25">
      <c r="C13" t="s">
        <v>40</v>
      </c>
    </row>
  </sheetData>
  <sheetProtection algorithmName="SHA-512" hashValue="gZ60YjIK2uaFQFMKfKvJukgef1dgt+hmqd/TKq533cYnTkOzZ3gQw8IkRgcmSqZkpjFRUVTD+dGp9wZa55zf1g==" saltValue="mz5tavdjUgugNoBPcu33Fg==" spinCount="100000" sheet="1" objects="1" scenarios="1"/>
  <hyperlinks>
    <hyperlink ref="A7" r:id="rId1" xr:uid="{C6331024-8429-48A2-8163-471F1734DB10}"/>
    <hyperlink ref="G13" r:id="rId2" display="https://www.greenfact.com/" xr:uid="{0C2D1551-C8C2-48C2-8CAE-8EDE03F3B8A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Calculator</vt:lpstr>
      <vt:lpstr>FiT production volumes</vt:lpstr>
      <vt:lpstr>Hungarian capacity factors</vt:lpstr>
      <vt:lpstr>Misc</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Lichtl Botond</dc:creator>
  <cp:lastModifiedBy>Pintér László</cp:lastModifiedBy>
  <dcterms:created xsi:type="dcterms:W3CDTF">2022-08-01T08:10:14Z</dcterms:created>
  <dcterms:modified xsi:type="dcterms:W3CDTF">2022-12-09T10:41:19Z</dcterms:modified>
</cp:coreProperties>
</file>